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ОТЧЕТЫ\ИНДИКАТОРЫ\ПРОГНОЗ\ПРОГНОЗ 2018-2020\"/>
    </mc:Choice>
  </mc:AlternateContent>
  <bookViews>
    <workbookView xWindow="0" yWindow="0" windowWidth="18060" windowHeight="10365"/>
  </bookViews>
  <sheets>
    <sheet name="Показатели (2)" sheetId="5" r:id="rId1"/>
  </sheets>
  <definedNames>
    <definedName name="_xlnm.Print_Titles" localSheetId="0">'Показатели (2)'!$5:$6</definedName>
  </definedNames>
  <calcPr calcId="162913"/>
</workbook>
</file>

<file path=xl/calcChain.xml><?xml version="1.0" encoding="utf-8"?>
<calcChain xmlns="http://schemas.openxmlformats.org/spreadsheetml/2006/main">
  <c r="I100" i="5" l="1"/>
  <c r="H100" i="5"/>
  <c r="G100" i="5"/>
  <c r="F100" i="5"/>
  <c r="F95" i="5"/>
  <c r="F76" i="5"/>
  <c r="K133" i="5" l="1"/>
  <c r="J133" i="5"/>
  <c r="I133" i="5"/>
  <c r="H133" i="5"/>
  <c r="G133" i="5"/>
  <c r="F133" i="5"/>
  <c r="E133" i="5"/>
  <c r="K128" i="5"/>
  <c r="J128" i="5"/>
  <c r="I128" i="5"/>
  <c r="H128" i="5"/>
  <c r="G128" i="5"/>
  <c r="F128" i="5"/>
  <c r="H123" i="5"/>
  <c r="G123" i="5"/>
  <c r="F123" i="5"/>
  <c r="I122" i="5"/>
  <c r="I123" i="5" s="1"/>
  <c r="H121" i="5"/>
  <c r="G121" i="5"/>
  <c r="F121" i="5"/>
  <c r="E121" i="5"/>
  <c r="H119" i="5"/>
  <c r="I119" i="5" s="1"/>
  <c r="H118" i="5"/>
  <c r="I118" i="5" s="1"/>
  <c r="H117" i="5"/>
  <c r="I117" i="5" s="1"/>
  <c r="H116" i="5"/>
  <c r="I116" i="5" s="1"/>
  <c r="H115" i="5"/>
  <c r="H89" i="5" s="1"/>
  <c r="H114" i="5"/>
  <c r="I114" i="5" s="1"/>
  <c r="H113" i="5"/>
  <c r="I113" i="5" s="1"/>
  <c r="J113" i="5" s="1"/>
  <c r="H112" i="5"/>
  <c r="I112" i="5" s="1"/>
  <c r="H111" i="5"/>
  <c r="I111" i="5" s="1"/>
  <c r="J111" i="5" s="1"/>
  <c r="H110" i="5"/>
  <c r="I110" i="5" s="1"/>
  <c r="H108" i="5"/>
  <c r="I108" i="5" s="1"/>
  <c r="F108" i="5"/>
  <c r="E108" i="5"/>
  <c r="E107" i="5"/>
  <c r="H106" i="5"/>
  <c r="I106" i="5" s="1"/>
  <c r="F106" i="5"/>
  <c r="E106" i="5"/>
  <c r="G105" i="5"/>
  <c r="H105" i="5" s="1"/>
  <c r="I105" i="5" s="1"/>
  <c r="J105" i="5" s="1"/>
  <c r="K105" i="5" s="1"/>
  <c r="F105" i="5"/>
  <c r="E105" i="5"/>
  <c r="G103" i="5"/>
  <c r="E102" i="5"/>
  <c r="F103" i="5" s="1"/>
  <c r="F96" i="5"/>
  <c r="H95" i="5"/>
  <c r="H96" i="5" s="1"/>
  <c r="G95" i="5"/>
  <c r="G96" i="5" s="1"/>
  <c r="K94" i="5"/>
  <c r="J94" i="5"/>
  <c r="I94" i="5"/>
  <c r="H94" i="5"/>
  <c r="H93" i="5"/>
  <c r="G93" i="5"/>
  <c r="G92" i="5"/>
  <c r="G91" i="5"/>
  <c r="G90" i="5"/>
  <c r="K89" i="5"/>
  <c r="J89" i="5"/>
  <c r="I89" i="5"/>
  <c r="G89" i="5"/>
  <c r="H88" i="5"/>
  <c r="G88" i="5"/>
  <c r="H87" i="5"/>
  <c r="G87" i="5"/>
  <c r="G86" i="5"/>
  <c r="G85" i="5"/>
  <c r="H84" i="5"/>
  <c r="G84" i="5"/>
  <c r="G82" i="5"/>
  <c r="F79" i="5"/>
  <c r="F107" i="5" s="1"/>
  <c r="H77" i="5"/>
  <c r="G77" i="5"/>
  <c r="G79" i="5" s="1"/>
  <c r="G76" i="5"/>
  <c r="G72" i="5"/>
  <c r="F72" i="5"/>
  <c r="K69" i="5"/>
  <c r="J69" i="5"/>
  <c r="I69" i="5"/>
  <c r="H69" i="5"/>
  <c r="G69" i="5"/>
  <c r="F69" i="5"/>
  <c r="K66" i="5"/>
  <c r="J66" i="5"/>
  <c r="I66" i="5"/>
  <c r="H66" i="5"/>
  <c r="G66" i="5"/>
  <c r="K53" i="5"/>
  <c r="J53" i="5"/>
  <c r="I53" i="5"/>
  <c r="H53" i="5"/>
  <c r="G53" i="5"/>
  <c r="F53" i="5"/>
  <c r="E53" i="5"/>
  <c r="K51" i="5"/>
  <c r="J51" i="5"/>
  <c r="I51" i="5"/>
  <c r="H51" i="5"/>
  <c r="G51" i="5"/>
  <c r="F51" i="5"/>
  <c r="K48" i="5"/>
  <c r="J48" i="5"/>
  <c r="I48" i="5"/>
  <c r="H48" i="5"/>
  <c r="G48" i="5"/>
  <c r="F48" i="5"/>
  <c r="K46" i="5"/>
  <c r="J46" i="5"/>
  <c r="I46" i="5"/>
  <c r="H46" i="5"/>
  <c r="G46" i="5"/>
  <c r="F46" i="5"/>
  <c r="K33" i="5"/>
  <c r="J33" i="5"/>
  <c r="I33" i="5"/>
  <c r="H33" i="5"/>
  <c r="G33" i="5"/>
  <c r="F33" i="5"/>
  <c r="E33" i="5"/>
  <c r="K31" i="5"/>
  <c r="J31" i="5"/>
  <c r="I31" i="5"/>
  <c r="H31" i="5"/>
  <c r="G31" i="5"/>
  <c r="F31" i="5"/>
  <c r="K27" i="5"/>
  <c r="J27" i="5"/>
  <c r="I27" i="5"/>
  <c r="H27" i="5"/>
  <c r="G27" i="5"/>
  <c r="F27" i="5"/>
  <c r="K14" i="5"/>
  <c r="J14" i="5"/>
  <c r="I14" i="5"/>
  <c r="H14" i="5"/>
  <c r="G14" i="5"/>
  <c r="F14" i="5"/>
  <c r="E14" i="5"/>
  <c r="K12" i="5"/>
  <c r="J12" i="5"/>
  <c r="I12" i="5"/>
  <c r="H12" i="5"/>
  <c r="G12" i="5"/>
  <c r="F12" i="5"/>
  <c r="K10" i="5"/>
  <c r="J10" i="5"/>
  <c r="I10" i="5"/>
  <c r="H10" i="5"/>
  <c r="G10" i="5"/>
  <c r="F10" i="5"/>
  <c r="J108" i="5" l="1"/>
  <c r="I81" i="5"/>
  <c r="J110" i="5"/>
  <c r="I84" i="5"/>
  <c r="J112" i="5"/>
  <c r="I86" i="5"/>
  <c r="J114" i="5"/>
  <c r="I88" i="5"/>
  <c r="G73" i="5"/>
  <c r="H81" i="5"/>
  <c r="H82" i="5" s="1"/>
  <c r="H85" i="5"/>
  <c r="H86" i="5"/>
  <c r="H91" i="5"/>
  <c r="I121" i="5"/>
  <c r="J122" i="5"/>
  <c r="J123" i="5" s="1"/>
  <c r="G107" i="5"/>
  <c r="H107" i="5" s="1"/>
  <c r="G80" i="5"/>
  <c r="J106" i="5"/>
  <c r="I77" i="5"/>
  <c r="J117" i="5"/>
  <c r="I91" i="5"/>
  <c r="J119" i="5"/>
  <c r="I93" i="5"/>
  <c r="K108" i="5"/>
  <c r="K81" i="5" s="1"/>
  <c r="J81" i="5"/>
  <c r="K110" i="5"/>
  <c r="K84" i="5" s="1"/>
  <c r="J84" i="5"/>
  <c r="K111" i="5"/>
  <c r="K85" i="5" s="1"/>
  <c r="J85" i="5"/>
  <c r="K112" i="5"/>
  <c r="K86" i="5" s="1"/>
  <c r="J86" i="5"/>
  <c r="K113" i="5"/>
  <c r="K87" i="5" s="1"/>
  <c r="J87" i="5"/>
  <c r="K114" i="5"/>
  <c r="K88" i="5" s="1"/>
  <c r="J88" i="5"/>
  <c r="J116" i="5"/>
  <c r="I90" i="5"/>
  <c r="J118" i="5"/>
  <c r="I92" i="5"/>
  <c r="H78" i="5"/>
  <c r="G78" i="5"/>
  <c r="I85" i="5"/>
  <c r="I87" i="5"/>
  <c r="H90" i="5"/>
  <c r="H92" i="5"/>
  <c r="K122" i="5"/>
  <c r="I82" i="5" l="1"/>
  <c r="J121" i="5"/>
  <c r="J82" i="5"/>
  <c r="I78" i="5"/>
  <c r="K121" i="5"/>
  <c r="K123" i="5"/>
  <c r="K118" i="5"/>
  <c r="K92" i="5" s="1"/>
  <c r="J92" i="5"/>
  <c r="K116" i="5"/>
  <c r="K90" i="5" s="1"/>
  <c r="J90" i="5"/>
  <c r="K82" i="5"/>
  <c r="J93" i="5"/>
  <c r="K119" i="5"/>
  <c r="K93" i="5" s="1"/>
  <c r="J91" i="5"/>
  <c r="K117" i="5"/>
  <c r="K91" i="5" s="1"/>
  <c r="K106" i="5"/>
  <c r="K77" i="5" s="1"/>
  <c r="J77" i="5"/>
  <c r="I107" i="5"/>
  <c r="H79" i="5"/>
  <c r="H80" i="5" l="1"/>
  <c r="H75" i="5"/>
  <c r="J78" i="5"/>
  <c r="J107" i="5"/>
  <c r="K78" i="5"/>
  <c r="H76" i="5" l="1"/>
  <c r="H72" i="5"/>
  <c r="K107" i="5"/>
  <c r="H103" i="5" l="1"/>
  <c r="H73" i="5"/>
  <c r="I103" i="5" l="1"/>
  <c r="J103" i="5" l="1"/>
  <c r="K103" i="5" l="1"/>
  <c r="I95" i="5" l="1"/>
  <c r="I96" i="5" s="1"/>
  <c r="I79" i="5"/>
  <c r="I80" i="5" s="1"/>
  <c r="I75" i="5"/>
  <c r="I76" i="5" s="1"/>
  <c r="K96" i="5"/>
  <c r="K79" i="5"/>
  <c r="J96" i="5" l="1"/>
  <c r="K75" i="5"/>
  <c r="I72" i="5"/>
  <c r="I73" i="5" s="1"/>
  <c r="K72" i="5" l="1"/>
  <c r="J79" i="5"/>
  <c r="K80" i="5" s="1"/>
  <c r="J80" i="5" l="1"/>
  <c r="J75" i="5"/>
  <c r="J76" i="5" l="1"/>
  <c r="K76" i="5"/>
  <c r="J72" i="5"/>
  <c r="K73" i="5" l="1"/>
  <c r="J73" i="5"/>
</calcChain>
</file>

<file path=xl/comments1.xml><?xml version="1.0" encoding="utf-8"?>
<comments xmlns="http://schemas.openxmlformats.org/spreadsheetml/2006/main">
  <authors>
    <author>Windows-7</author>
    <author>User</author>
  </authors>
  <commentList>
    <comment ref="H95" authorId="0" shapeId="0">
      <text>
        <r>
          <rPr>
            <b/>
            <sz val="9"/>
            <color indexed="81"/>
            <rFont val="Tahoma"/>
            <family val="2"/>
            <charset val="204"/>
          </rPr>
          <t>- УГРЭС минус 246 чел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97" authorId="1" shapeId="0">
      <text>
        <r>
          <rPr>
            <b/>
            <sz val="8"/>
            <color indexed="81"/>
            <rFont val="Tahoma"/>
            <family val="2"/>
            <charset val="204"/>
          </rPr>
          <t>ООО АКСКиМ -60 чел.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<sst xmlns="http://schemas.openxmlformats.org/spreadsheetml/2006/main" count="320" uniqueCount="141">
  <si>
    <t>№ п/п</t>
  </si>
  <si>
    <t>Наименование показателя</t>
  </si>
  <si>
    <t>Единица измерения</t>
  </si>
  <si>
    <t>2014</t>
  </si>
  <si>
    <t>2015</t>
  </si>
  <si>
    <t>2016</t>
  </si>
  <si>
    <t>2017</t>
  </si>
  <si>
    <t>2018</t>
  </si>
  <si>
    <t>Отчет</t>
  </si>
  <si>
    <t>Оценка</t>
  </si>
  <si>
    <t>Прогноз</t>
  </si>
  <si>
    <t xml:space="preserve"> 2014; Отчет</t>
  </si>
  <si>
    <t xml:space="preserve"> 2015; Отчет</t>
  </si>
  <si>
    <t xml:space="preserve"> 2016; Оценка</t>
  </si>
  <si>
    <t xml:space="preserve"> 2017; Прогноз</t>
  </si>
  <si>
    <t xml:space="preserve"> 2018; Прогноз</t>
  </si>
  <si>
    <t xml:space="preserve"> 2019; Прогноз</t>
  </si>
  <si>
    <t/>
  </si>
  <si>
    <t>Основные показатели</t>
  </si>
  <si>
    <t>1.1</t>
  </si>
  <si>
    <t>тыс. человек</t>
  </si>
  <si>
    <t>1.1.1</t>
  </si>
  <si>
    <t>темп роста к предыдущему году</t>
  </si>
  <si>
    <t>%</t>
  </si>
  <si>
    <t>1.2</t>
  </si>
  <si>
    <t>Валовой территориальный продукт - всего (в действующих ценах)</t>
  </si>
  <si>
    <t>1.2.1</t>
  </si>
  <si>
    <t>темп роста в сопоставимых ценах к предыдущему году</t>
  </si>
  <si>
    <t>1.2.2</t>
  </si>
  <si>
    <t>Индекс-дефлятор к предыдущему году</t>
  </si>
  <si>
    <t>Добавленная стоимость - всего (в действующих ценах)</t>
  </si>
  <si>
    <t>тыс. руб.</t>
  </si>
  <si>
    <t>Доля малого и среднего бизнеса в валовом территориальном продукте</t>
  </si>
  <si>
    <t>индекс-дефлятор к предыдущему году</t>
  </si>
  <si>
    <t>Валовая продукция сельского хозяйства во всех категориях хозяйств (в действующих ценах)</t>
  </si>
  <si>
    <t>Объем инвестиций в основной капитал за счет всех источников финансирования (в действующих ценах)</t>
  </si>
  <si>
    <t>Оборот розничной торговли (во всех каналах реализации) (в действующих ценах)</t>
  </si>
  <si>
    <t>Объем платных услуг населению (в действующих ценах)</t>
  </si>
  <si>
    <t>Численность занятых в экономике (среднегодовая)-всего</t>
  </si>
  <si>
    <t>тыс. чел.</t>
  </si>
  <si>
    <t>Фонд заработной платы - всего</t>
  </si>
  <si>
    <t>к предыдущему году</t>
  </si>
  <si>
    <t>из него</t>
  </si>
  <si>
    <t>по крупным и средним предприятиям (включая бюджетников)</t>
  </si>
  <si>
    <t>по крупным и средним предприятиям за исключением работников бюджетных организаций</t>
  </si>
  <si>
    <t>тыс.руб.</t>
  </si>
  <si>
    <t>Среднесписочная численность работников предприятий и организаций</t>
  </si>
  <si>
    <t>человек</t>
  </si>
  <si>
    <t>в % к предыдущему году</t>
  </si>
  <si>
    <t>из нее:</t>
  </si>
  <si>
    <t>работников крупных и средних предприятий (включая бюджетников)</t>
  </si>
  <si>
    <t>работников бюджетных организаций</t>
  </si>
  <si>
    <t>работников крупных и средних предприятий за исключением работников бюджетных организаций</t>
  </si>
  <si>
    <t>Среднемесячная заработная плата на одного работника - всего</t>
  </si>
  <si>
    <t>рублей</t>
  </si>
  <si>
    <t>в том числе:</t>
  </si>
  <si>
    <t>по бюджетным организациям</t>
  </si>
  <si>
    <t>Денежные доходы на душу населения (в среднем за месяц)</t>
  </si>
  <si>
    <t>Поступление налоговых и неналоговых платежей в местный бюджет - всего</t>
  </si>
  <si>
    <t>от малых и средних предприятий</t>
  </si>
  <si>
    <t>Численность безработных зарегистрированных в службах занятости (на конец периода)</t>
  </si>
  <si>
    <t>Уровень зарегистрированной безработицы</t>
  </si>
  <si>
    <t>Таблица 1</t>
  </si>
  <si>
    <t>Подпись</t>
  </si>
  <si>
    <t xml:space="preserve"> 1.9.1</t>
  </si>
  <si>
    <t xml:space="preserve"> 1.9.2</t>
  </si>
  <si>
    <t xml:space="preserve"> 1.10.1</t>
  </si>
  <si>
    <t xml:space="preserve"> 1.10.2</t>
  </si>
  <si>
    <t xml:space="preserve"> 1.11.1</t>
  </si>
  <si>
    <t xml:space="preserve"> 1.13.1</t>
  </si>
  <si>
    <t xml:space="preserve"> 1.13.2</t>
  </si>
  <si>
    <t xml:space="preserve"> 1.14.1</t>
  </si>
  <si>
    <t xml:space="preserve"> 1.17.1</t>
  </si>
  <si>
    <t xml:space="preserve"> 1.18.1</t>
  </si>
  <si>
    <t>Налог на доходы физических лиц</t>
  </si>
  <si>
    <t xml:space="preserve"> 1.19.1</t>
  </si>
  <si>
    <t xml:space="preserve"> 1.20</t>
  </si>
  <si>
    <t xml:space="preserve"> 1.21</t>
  </si>
  <si>
    <r>
      <t xml:space="preserve">Источник данных: Данные </t>
    </r>
    <r>
      <rPr>
        <b/>
        <sz val="10"/>
        <color rgb="FFFF0000"/>
        <rFont val="Tahoma"/>
        <family val="2"/>
        <charset val="204"/>
      </rPr>
      <t>статистики</t>
    </r>
    <r>
      <rPr>
        <b/>
        <sz val="10"/>
        <color rgb="FF000080"/>
        <rFont val="Tahoma"/>
        <family val="2"/>
        <charset val="204"/>
      </rPr>
      <t xml:space="preserve"> и муниципальных образований
Территория: ______________________</t>
    </r>
  </si>
  <si>
    <t>Оборот малых (включая микропредприятия) и средних предприятий (в действующих ценах)</t>
  </si>
  <si>
    <t>Денежные доходы населения-всего</t>
  </si>
  <si>
    <t>Наименование значимых предприятий:</t>
  </si>
  <si>
    <t>млн руб.</t>
  </si>
  <si>
    <t xml:space="preserve"> 1.3.1</t>
  </si>
  <si>
    <t>Численность постоянного населения (среднегодовая)</t>
  </si>
  <si>
    <t xml:space="preserve"> 1.5.</t>
  </si>
  <si>
    <t xml:space="preserve"> 1.7.</t>
  </si>
  <si>
    <t xml:space="preserve"> 1.7.1</t>
  </si>
  <si>
    <t xml:space="preserve"> 1.8.</t>
  </si>
  <si>
    <t xml:space="preserve"> 1.8.1</t>
  </si>
  <si>
    <t xml:space="preserve"> 1.8.2</t>
  </si>
  <si>
    <t xml:space="preserve"> 1.9.</t>
  </si>
  <si>
    <t>индекс производства продукции сельского хозяйства во всех категориях хозяйств</t>
  </si>
  <si>
    <t xml:space="preserve"> 1.11.2</t>
  </si>
  <si>
    <t>по малым предприятиям (включая микропредприятия)</t>
  </si>
  <si>
    <t>работников малых предприятий (включая микропредприятия)</t>
  </si>
  <si>
    <t xml:space="preserve"> 1.17.</t>
  </si>
  <si>
    <t>ООО "Волма-Абсалямово"</t>
  </si>
  <si>
    <t>ООО "АКСКиМ"</t>
  </si>
  <si>
    <t>ООО "Уруссинский химический завод"</t>
  </si>
  <si>
    <t>ООО "Уруссинский электромеханический завод"</t>
  </si>
  <si>
    <t>МУП "Теплосервис"</t>
  </si>
  <si>
    <t>ЗАО ТГК "Уруссинская ГРЭС"</t>
  </si>
  <si>
    <t>ОАО "Ютазинский элеватор"</t>
  </si>
  <si>
    <t>ООО "АгроМир"</t>
  </si>
  <si>
    <r>
      <t xml:space="preserve">Доля </t>
    </r>
    <r>
      <rPr>
        <b/>
        <sz val="9"/>
        <color theme="6" tint="-0.499984740745262"/>
        <rFont val="Tahoma"/>
        <family val="2"/>
        <charset val="204"/>
      </rPr>
      <t>инновационной продукции в объеме отгруженной промышленной продукции</t>
    </r>
  </si>
  <si>
    <t>Отгружено товаров собственного производства, выполнено работ и услуг собственными силами по чистым видам экономической деятельности (в действующих ценах)</t>
  </si>
  <si>
    <t>МУП "УПБиО"</t>
  </si>
  <si>
    <t>Исполнитель: Абдуллина Е.З.</t>
  </si>
  <si>
    <t>Контакт. тел.: 8(85593) 2-74-97</t>
  </si>
  <si>
    <t xml:space="preserve"> 1.14.2</t>
  </si>
  <si>
    <t>АО "Электросоединитель"</t>
  </si>
  <si>
    <t>Форма прогноза 2018-2020 для Барса</t>
  </si>
  <si>
    <t>ООО ОЭМЗ "ТАПАРТ"</t>
  </si>
  <si>
    <t>Темп роста к предыдущему году</t>
  </si>
  <si>
    <t xml:space="preserve"> 1.3</t>
  </si>
  <si>
    <t xml:space="preserve"> 1.4.</t>
  </si>
  <si>
    <t xml:space="preserve"> 1.6.</t>
  </si>
  <si>
    <t xml:space="preserve"> 1.6.1</t>
  </si>
  <si>
    <t xml:space="preserve"> 1.6.2</t>
  </si>
  <si>
    <t>темп роста  к предыдущему году</t>
  </si>
  <si>
    <t xml:space="preserve"> 1.10.</t>
  </si>
  <si>
    <t xml:space="preserve"> 1.11.</t>
  </si>
  <si>
    <t xml:space="preserve"> 1.12.</t>
  </si>
  <si>
    <t xml:space="preserve"> 1.13.</t>
  </si>
  <si>
    <t xml:space="preserve"> 1.13.3</t>
  </si>
  <si>
    <t xml:space="preserve"> 1.13.4</t>
  </si>
  <si>
    <t xml:space="preserve"> 1.13.5</t>
  </si>
  <si>
    <t xml:space="preserve"> 1.14.</t>
  </si>
  <si>
    <t xml:space="preserve"> 1.14.3</t>
  </si>
  <si>
    <t xml:space="preserve"> 1.14.4</t>
  </si>
  <si>
    <t xml:space="preserve"> 1.14.5</t>
  </si>
  <si>
    <t xml:space="preserve"> 1.15.</t>
  </si>
  <si>
    <t xml:space="preserve"> 1.15.1</t>
  </si>
  <si>
    <t xml:space="preserve"> 1.15.2</t>
  </si>
  <si>
    <t xml:space="preserve"> 1.15.3</t>
  </si>
  <si>
    <t xml:space="preserve"> 1.15.4</t>
  </si>
  <si>
    <t xml:space="preserve"> 1.15.5</t>
  </si>
  <si>
    <t xml:space="preserve"> 1.16.</t>
  </si>
  <si>
    <t xml:space="preserve"> 1.18.</t>
  </si>
  <si>
    <t xml:space="preserve"> 1.19.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</si>
</sst>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10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0"/>
      <color rgb="FFFF0000"/>
      <name val="Tahoma"/>
      <family val="2"/>
      <charset val="204"/>
    </font>
    <font>
      <sz val="8"/>
      <color rgb="FFFF0000"/>
      <name val="Tahoma"/>
      <family val="2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color rgb="FF000080"/>
      <name val="Tahoma"/>
      <family val="2"/>
      <charset val="204"/>
    </font>
    <font>
      <b/>
      <sz val="9"/>
      <name val="Tahoma"/>
      <family val="2"/>
      <charset val="204"/>
    </font>
    <font>
      <b/>
      <sz val="8"/>
      <name val="Tahoma"/>
      <family val="2"/>
      <charset val="204"/>
    </font>
    <font>
      <b/>
      <sz val="9"/>
      <color theme="6" tint="-0.499984740745262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0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6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top"/>
    </xf>
    <xf numFmtId="0" fontId="8" fillId="0" borderId="0" xfId="0" applyFont="1" applyProtection="1">
      <protection locked="0"/>
    </xf>
    <xf numFmtId="0" fontId="9" fillId="0" borderId="0" xfId="0" applyFont="1" applyFill="1" applyAlignment="1" applyProtection="1">
      <alignment vertical="top"/>
      <protection locked="0"/>
    </xf>
    <xf numFmtId="14" fontId="12" fillId="3" borderId="3" xfId="0" applyNumberFormat="1" applyFont="1" applyFill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4" fontId="15" fillId="4" borderId="3" xfId="0" applyNumberFormat="1" applyFont="1" applyFill="1" applyBorder="1" applyAlignment="1" applyProtection="1">
      <alignment horizontal="right" vertical="top"/>
      <protection locked="0"/>
    </xf>
    <xf numFmtId="164" fontId="7" fillId="4" borderId="3" xfId="0" applyNumberFormat="1" applyFont="1" applyFill="1" applyBorder="1" applyAlignment="1" applyProtection="1">
      <alignment horizontal="right" vertical="top"/>
      <protection locked="0"/>
    </xf>
    <xf numFmtId="3" fontId="15" fillId="4" borderId="3" xfId="0" applyNumberFormat="1" applyFont="1" applyFill="1" applyBorder="1" applyAlignment="1" applyProtection="1">
      <alignment horizontal="right" vertical="top"/>
      <protection locked="0"/>
    </xf>
    <xf numFmtId="164" fontId="7" fillId="0" borderId="3" xfId="0" applyNumberFormat="1" applyFont="1" applyBorder="1" applyAlignment="1" applyProtection="1">
      <alignment horizontal="right" vertical="top"/>
      <protection locked="0"/>
    </xf>
    <xf numFmtId="164" fontId="15" fillId="4" borderId="3" xfId="0" applyNumberFormat="1" applyFont="1" applyFill="1" applyBorder="1" applyAlignment="1" applyProtection="1">
      <alignment horizontal="right" vertical="top"/>
      <protection locked="0"/>
    </xf>
    <xf numFmtId="164" fontId="7" fillId="3" borderId="3" xfId="0" applyNumberFormat="1" applyFont="1" applyFill="1" applyBorder="1" applyAlignment="1">
      <alignment horizontal="right" vertical="top"/>
    </xf>
    <xf numFmtId="164" fontId="12" fillId="4" borderId="3" xfId="0" applyNumberFormat="1" applyFont="1" applyFill="1" applyBorder="1" applyAlignment="1" applyProtection="1">
      <alignment horizontal="right" vertical="top"/>
      <protection locked="0"/>
    </xf>
    <xf numFmtId="164" fontId="15" fillId="4" borderId="3" xfId="0" applyNumberFormat="1" applyFont="1" applyFill="1" applyBorder="1" applyAlignment="1" applyProtection="1">
      <alignment horizontal="right" vertical="center"/>
      <protection locked="0"/>
    </xf>
    <xf numFmtId="164" fontId="16" fillId="4" borderId="3" xfId="0" applyNumberFormat="1" applyFont="1" applyFill="1" applyBorder="1" applyAlignment="1" applyProtection="1">
      <alignment horizontal="right" vertical="top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2" fillId="5" borderId="4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164" fontId="15" fillId="4" borderId="3" xfId="1" applyNumberFormat="1" applyFont="1" applyFill="1" applyBorder="1" applyAlignment="1" applyProtection="1">
      <alignment horizontal="right" vertical="center"/>
      <protection locked="0"/>
    </xf>
    <xf numFmtId="164" fontId="20" fillId="4" borderId="3" xfId="1" applyNumberFormat="1" applyFont="1" applyFill="1" applyBorder="1" applyAlignment="1" applyProtection="1">
      <alignment horizontal="right" vertical="center"/>
      <protection locked="0"/>
    </xf>
    <xf numFmtId="164" fontId="7" fillId="4" borderId="3" xfId="1" applyNumberFormat="1" applyFont="1" applyFill="1" applyBorder="1" applyAlignment="1" applyProtection="1">
      <alignment horizontal="right" vertical="center"/>
      <protection locked="0"/>
    </xf>
    <xf numFmtId="164" fontId="21" fillId="4" borderId="3" xfId="1" applyNumberFormat="1" applyFont="1" applyFill="1" applyBorder="1" applyAlignment="1" applyProtection="1">
      <alignment horizontal="right" vertical="center"/>
      <protection locked="0"/>
    </xf>
    <xf numFmtId="164" fontId="21" fillId="4" borderId="3" xfId="1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right" vertical="top"/>
    </xf>
    <xf numFmtId="164" fontId="15" fillId="0" borderId="7" xfId="0" applyNumberFormat="1" applyFont="1" applyBorder="1" applyAlignment="1" applyProtection="1">
      <alignment horizontal="right" vertical="top"/>
      <protection locked="0"/>
    </xf>
    <xf numFmtId="164" fontId="7" fillId="0" borderId="7" xfId="0" applyNumberFormat="1" applyFont="1" applyFill="1" applyBorder="1" applyAlignment="1" applyProtection="1">
      <alignment horizontal="right" vertical="top"/>
      <protection locked="0"/>
    </xf>
    <xf numFmtId="164" fontId="7" fillId="4" borderId="7" xfId="0" applyNumberFormat="1" applyFont="1" applyFill="1" applyBorder="1" applyAlignment="1" applyProtection="1">
      <alignment horizontal="right" vertical="top"/>
      <protection locked="0"/>
    </xf>
    <xf numFmtId="164" fontId="12" fillId="4" borderId="7" xfId="0" applyNumberFormat="1" applyFont="1" applyFill="1" applyBorder="1" applyAlignment="1" applyProtection="1">
      <alignment horizontal="right" vertical="top"/>
      <protection locked="0"/>
    </xf>
    <xf numFmtId="3" fontId="15" fillId="0" borderId="7" xfId="0" applyNumberFormat="1" applyFont="1" applyBorder="1" applyAlignment="1" applyProtection="1">
      <alignment horizontal="right" vertical="top"/>
      <protection locked="0"/>
    </xf>
    <xf numFmtId="164" fontId="7" fillId="0" borderId="7" xfId="0" applyNumberFormat="1" applyFont="1" applyBorder="1" applyAlignment="1" applyProtection="1">
      <alignment horizontal="right" vertical="top"/>
      <protection locked="0"/>
    </xf>
    <xf numFmtId="164" fontId="15" fillId="0" borderId="7" xfId="0" applyNumberFormat="1" applyFont="1" applyBorder="1" applyAlignment="1" applyProtection="1">
      <alignment horizontal="right" vertical="center"/>
      <protection locked="0"/>
    </xf>
    <xf numFmtId="164" fontId="7" fillId="4" borderId="7" xfId="0" applyNumberFormat="1" applyFont="1" applyFill="1" applyBorder="1" applyAlignment="1" applyProtection="1">
      <alignment horizontal="right" vertical="center"/>
      <protection locked="0"/>
    </xf>
    <xf numFmtId="164" fontId="16" fillId="0" borderId="7" xfId="0" applyNumberFormat="1" applyFont="1" applyBorder="1" applyAlignment="1" applyProtection="1">
      <alignment horizontal="right" vertical="top"/>
      <protection locked="0"/>
    </xf>
    <xf numFmtId="164" fontId="7" fillId="3" borderId="7" xfId="0" applyNumberFormat="1" applyFont="1" applyFill="1" applyBorder="1" applyAlignment="1">
      <alignment horizontal="right" vertical="top"/>
    </xf>
    <xf numFmtId="164" fontId="7" fillId="5" borderId="8" xfId="0" applyNumberFormat="1" applyFont="1" applyFill="1" applyBorder="1" applyAlignment="1" applyProtection="1">
      <alignment horizontal="right" vertical="top"/>
      <protection locked="0"/>
    </xf>
    <xf numFmtId="164" fontId="7" fillId="5" borderId="8" xfId="0" applyNumberFormat="1" applyFont="1" applyFill="1" applyBorder="1" applyAlignment="1">
      <alignment horizontal="right" vertical="top"/>
    </xf>
    <xf numFmtId="3" fontId="7" fillId="5" borderId="8" xfId="0" applyNumberFormat="1" applyFont="1" applyFill="1" applyBorder="1" applyAlignment="1">
      <alignment horizontal="right" vertical="top"/>
    </xf>
    <xf numFmtId="164" fontId="16" fillId="0" borderId="7" xfId="0" applyNumberFormat="1" applyFont="1" applyBorder="1" applyAlignment="1" applyProtection="1">
      <alignment horizontal="right" vertical="center"/>
      <protection locked="0"/>
    </xf>
    <xf numFmtId="164" fontId="11" fillId="3" borderId="7" xfId="0" applyNumberFormat="1" applyFont="1" applyFill="1" applyBorder="1" applyAlignment="1">
      <alignment horizontal="right" vertical="top"/>
    </xf>
    <xf numFmtId="164" fontId="7" fillId="4" borderId="7" xfId="1" applyNumberFormat="1" applyFont="1" applyFill="1" applyBorder="1" applyAlignment="1">
      <alignment horizontal="right" vertical="center"/>
    </xf>
    <xf numFmtId="4" fontId="15" fillId="0" borderId="7" xfId="0" applyNumberFormat="1" applyFont="1" applyBorder="1" applyAlignment="1" applyProtection="1">
      <alignment horizontal="right" vertical="top"/>
      <protection locked="0"/>
    </xf>
    <xf numFmtId="0" fontId="15" fillId="7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4" fontId="7" fillId="7" borderId="10" xfId="0" applyNumberFormat="1" applyFont="1" applyFill="1" applyBorder="1" applyAlignment="1">
      <alignment horizontal="right" vertical="top"/>
    </xf>
    <xf numFmtId="164" fontId="15" fillId="7" borderId="10" xfId="0" applyNumberFormat="1" applyFont="1" applyFill="1" applyBorder="1" applyAlignment="1" applyProtection="1">
      <alignment horizontal="right" vertical="top"/>
      <protection locked="0"/>
    </xf>
    <xf numFmtId="164" fontId="7" fillId="7" borderId="10" xfId="0" applyNumberFormat="1" applyFont="1" applyFill="1" applyBorder="1" applyAlignment="1" applyProtection="1">
      <alignment horizontal="right" vertical="top"/>
      <protection locked="0"/>
    </xf>
    <xf numFmtId="164" fontId="12" fillId="7" borderId="10" xfId="0" applyNumberFormat="1" applyFont="1" applyFill="1" applyBorder="1" applyAlignment="1" applyProtection="1">
      <alignment horizontal="right" vertical="top"/>
      <protection locked="0"/>
    </xf>
    <xf numFmtId="164" fontId="7" fillId="7" borderId="3" xfId="0" applyNumberFormat="1" applyFont="1" applyFill="1" applyBorder="1" applyAlignment="1" applyProtection="1">
      <alignment horizontal="right" vertical="top"/>
      <protection locked="0"/>
    </xf>
    <xf numFmtId="3" fontId="15" fillId="7" borderId="10" xfId="0" applyNumberFormat="1" applyFont="1" applyFill="1" applyBorder="1" applyAlignment="1" applyProtection="1">
      <alignment horizontal="right" vertical="top"/>
      <protection locked="0"/>
    </xf>
    <xf numFmtId="164" fontId="15" fillId="7" borderId="10" xfId="0" applyNumberFormat="1" applyFont="1" applyFill="1" applyBorder="1" applyAlignment="1" applyProtection="1">
      <alignment horizontal="right" vertical="center"/>
      <protection locked="0"/>
    </xf>
    <xf numFmtId="164" fontId="7" fillId="7" borderId="10" xfId="0" applyNumberFormat="1" applyFont="1" applyFill="1" applyBorder="1" applyAlignment="1" applyProtection="1">
      <alignment horizontal="right" vertical="center"/>
      <protection locked="0"/>
    </xf>
    <xf numFmtId="164" fontId="16" fillId="7" borderId="10" xfId="0" applyNumberFormat="1" applyFont="1" applyFill="1" applyBorder="1" applyAlignment="1" applyProtection="1">
      <alignment horizontal="right" vertical="top"/>
      <protection locked="0"/>
    </xf>
    <xf numFmtId="164" fontId="7" fillId="7" borderId="10" xfId="0" applyNumberFormat="1" applyFont="1" applyFill="1" applyBorder="1" applyAlignment="1">
      <alignment horizontal="right" vertical="top"/>
    </xf>
    <xf numFmtId="164" fontId="7" fillId="7" borderId="3" xfId="0" applyNumberFormat="1" applyFont="1" applyFill="1" applyBorder="1" applyAlignment="1">
      <alignment horizontal="right" vertical="top"/>
    </xf>
    <xf numFmtId="164" fontId="7" fillId="7" borderId="10" xfId="0" applyNumberFormat="1" applyFont="1" applyFill="1" applyBorder="1" applyAlignment="1">
      <alignment horizontal="right" vertical="center"/>
    </xf>
    <xf numFmtId="3" fontId="15" fillId="7" borderId="11" xfId="0" applyNumberFormat="1" applyFont="1" applyFill="1" applyBorder="1" applyAlignment="1" applyProtection="1">
      <alignment horizontal="right" vertical="center"/>
      <protection locked="0"/>
    </xf>
    <xf numFmtId="164" fontId="7" fillId="7" borderId="11" xfId="0" applyNumberFormat="1" applyFont="1" applyFill="1" applyBorder="1" applyAlignment="1" applyProtection="1">
      <alignment horizontal="right" vertical="top"/>
      <protection locked="0"/>
    </xf>
    <xf numFmtId="164" fontId="7" fillId="7" borderId="11" xfId="0" applyNumberFormat="1" applyFont="1" applyFill="1" applyBorder="1" applyAlignment="1">
      <alignment horizontal="right" vertical="top"/>
    </xf>
    <xf numFmtId="3" fontId="7" fillId="7" borderId="11" xfId="0" applyNumberFormat="1" applyFont="1" applyFill="1" applyBorder="1" applyAlignment="1">
      <alignment horizontal="right" vertical="top"/>
    </xf>
    <xf numFmtId="164" fontId="16" fillId="7" borderId="10" xfId="0" applyNumberFormat="1" applyFont="1" applyFill="1" applyBorder="1" applyAlignment="1" applyProtection="1">
      <alignment horizontal="right" vertical="center"/>
      <protection locked="0"/>
    </xf>
    <xf numFmtId="164" fontId="15" fillId="7" borderId="10" xfId="1" applyNumberFormat="1" applyFont="1" applyFill="1" applyBorder="1" applyAlignment="1" applyProtection="1">
      <alignment horizontal="right" vertical="center"/>
      <protection locked="0"/>
    </xf>
    <xf numFmtId="164" fontId="7" fillId="7" borderId="10" xfId="1" applyNumberFormat="1" applyFont="1" applyFill="1" applyBorder="1" applyAlignment="1" applyProtection="1">
      <alignment horizontal="right" vertical="center"/>
      <protection locked="0"/>
    </xf>
    <xf numFmtId="164" fontId="7" fillId="7" borderId="10" xfId="1" applyNumberFormat="1" applyFont="1" applyFill="1" applyBorder="1" applyAlignment="1">
      <alignment horizontal="right" vertical="center"/>
    </xf>
    <xf numFmtId="4" fontId="15" fillId="7" borderId="12" xfId="0" applyNumberFormat="1" applyFont="1" applyFill="1" applyBorder="1" applyAlignment="1" applyProtection="1">
      <alignment horizontal="right" vertical="top"/>
      <protection locked="0"/>
    </xf>
    <xf numFmtId="164" fontId="7" fillId="3" borderId="3" xfId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>
      <alignment vertical="top" wrapText="1"/>
    </xf>
    <xf numFmtId="49" fontId="2" fillId="0" borderId="0" xfId="0" applyNumberFormat="1" applyFont="1" applyAlignment="1" applyProtection="1">
      <alignment horizontal="left" vertical="center"/>
      <protection locked="0"/>
    </xf>
    <xf numFmtId="164" fontId="15" fillId="4" borderId="7" xfId="0" applyNumberFormat="1" applyFont="1" applyFill="1" applyBorder="1" applyAlignment="1" applyProtection="1">
      <alignment horizontal="right" vertical="top"/>
      <protection locked="0"/>
    </xf>
    <xf numFmtId="164" fontId="16" fillId="4" borderId="7" xfId="0" applyNumberFormat="1" applyFont="1" applyFill="1" applyBorder="1" applyAlignment="1" applyProtection="1">
      <alignment horizontal="right" vertical="top"/>
      <protection locked="0"/>
    </xf>
    <xf numFmtId="164" fontId="20" fillId="4" borderId="3" xfId="0" applyNumberFormat="1" applyFont="1" applyFill="1" applyBorder="1" applyAlignment="1" applyProtection="1">
      <alignment horizontal="right" vertical="top"/>
      <protection locked="0"/>
    </xf>
    <xf numFmtId="164" fontId="21" fillId="4" borderId="3" xfId="0" applyNumberFormat="1" applyFont="1" applyFill="1" applyBorder="1" applyAlignment="1" applyProtection="1">
      <alignment horizontal="right" vertical="top"/>
      <protection locked="0"/>
    </xf>
    <xf numFmtId="164" fontId="21" fillId="3" borderId="3" xfId="0" applyNumberFormat="1" applyFont="1" applyFill="1" applyBorder="1" applyAlignment="1">
      <alignment horizontal="right" vertical="top"/>
    </xf>
    <xf numFmtId="164" fontId="21" fillId="4" borderId="3" xfId="0" applyNumberFormat="1" applyFont="1" applyFill="1" applyBorder="1" applyAlignment="1">
      <alignment horizontal="right" vertical="top"/>
    </xf>
    <xf numFmtId="164" fontId="21" fillId="4" borderId="3" xfId="0" applyNumberFormat="1" applyFont="1" applyFill="1" applyBorder="1" applyAlignment="1">
      <alignment horizontal="right" vertical="center"/>
    </xf>
    <xf numFmtId="3" fontId="20" fillId="6" borderId="4" xfId="0" applyNumberFormat="1" applyFont="1" applyFill="1" applyBorder="1" applyAlignment="1" applyProtection="1">
      <alignment horizontal="right" vertical="center"/>
      <protection locked="0"/>
    </xf>
    <xf numFmtId="164" fontId="21" fillId="5" borderId="4" xfId="0" applyNumberFormat="1" applyFont="1" applyFill="1" applyBorder="1" applyAlignment="1" applyProtection="1">
      <alignment horizontal="right" vertical="top"/>
      <protection locked="0"/>
    </xf>
    <xf numFmtId="164" fontId="21" fillId="5" borderId="4" xfId="0" applyNumberFormat="1" applyFont="1" applyFill="1" applyBorder="1" applyAlignment="1">
      <alignment horizontal="right" vertical="top"/>
    </xf>
    <xf numFmtId="3" fontId="21" fillId="5" borderId="4" xfId="0" applyNumberFormat="1" applyFont="1" applyFill="1" applyBorder="1" applyAlignment="1">
      <alignment horizontal="right" vertical="top"/>
    </xf>
    <xf numFmtId="164" fontId="23" fillId="4" borderId="3" xfId="0" applyNumberFormat="1" applyFont="1" applyFill="1" applyBorder="1" applyAlignment="1" applyProtection="1">
      <alignment horizontal="right" vertical="center"/>
      <protection locked="0"/>
    </xf>
    <xf numFmtId="164" fontId="20" fillId="4" borderId="3" xfId="0" applyNumberFormat="1" applyFont="1" applyFill="1" applyBorder="1" applyAlignment="1" applyProtection="1">
      <alignment horizontal="right" vertical="center"/>
      <protection locked="0"/>
    </xf>
    <xf numFmtId="164" fontId="21" fillId="4" borderId="3" xfId="0" applyNumberFormat="1" applyFont="1" applyFill="1" applyBorder="1" applyAlignment="1" applyProtection="1">
      <alignment horizontal="right" vertical="center"/>
      <protection locked="0"/>
    </xf>
    <xf numFmtId="164" fontId="21" fillId="3" borderId="3" xfId="1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 applyProtection="1">
      <alignment horizontal="right" vertical="top"/>
      <protection locked="0"/>
    </xf>
    <xf numFmtId="164" fontId="21" fillId="3" borderId="7" xfId="0" applyNumberFormat="1" applyFont="1" applyFill="1" applyBorder="1" applyAlignment="1">
      <alignment horizontal="right" vertical="top"/>
    </xf>
    <xf numFmtId="164" fontId="21" fillId="3" borderId="7" xfId="0" applyNumberFormat="1" applyFont="1" applyFill="1" applyBorder="1" applyAlignment="1">
      <alignment horizontal="right" vertical="center"/>
    </xf>
    <xf numFmtId="3" fontId="20" fillId="6" borderId="8" xfId="0" applyNumberFormat="1" applyFont="1" applyFill="1" applyBorder="1" applyAlignment="1" applyProtection="1">
      <alignment horizontal="right" vertical="center"/>
      <protection locked="0"/>
    </xf>
    <xf numFmtId="165" fontId="22" fillId="0" borderId="0" xfId="0" applyNumberFormat="1" applyFont="1" applyProtection="1">
      <protection locked="0"/>
    </xf>
    <xf numFmtId="0" fontId="22" fillId="0" borderId="0" xfId="0" applyFo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showGridLines="0" showRowColHeaders="0" tabSelected="1" zoomScale="85" zoomScaleNormal="85" workbookViewId="0">
      <pane ySplit="6" topLeftCell="A7" activePane="bottomLeft" state="frozen"/>
      <selection pane="bottomLeft" activeCell="J95" sqref="J95"/>
    </sheetView>
  </sheetViews>
  <sheetFormatPr defaultColWidth="10.140625" defaultRowHeight="14.45" customHeight="1" x14ac:dyDescent="0.2"/>
  <cols>
    <col min="1" max="1" width="2.7109375" customWidth="1"/>
    <col min="2" max="2" width="8.140625" customWidth="1"/>
    <col min="3" max="3" width="43.28515625" customWidth="1"/>
    <col min="4" max="4" width="21.7109375" customWidth="1"/>
    <col min="5" max="10" width="16.28515625" customWidth="1"/>
    <col min="11" max="11" width="13.28515625" bestFit="1" customWidth="1"/>
  </cols>
  <sheetData>
    <row r="1" spans="1:11" ht="0" hidden="1" customHeight="1" x14ac:dyDescent="0.2">
      <c r="A1" s="1"/>
      <c r="B1" s="85"/>
      <c r="C1" s="85"/>
      <c r="D1" s="1"/>
      <c r="E1" s="1"/>
      <c r="F1" s="1"/>
      <c r="G1" s="1"/>
      <c r="H1" s="1"/>
      <c r="I1" s="1"/>
      <c r="J1" s="1"/>
    </row>
    <row r="2" spans="1:11" ht="23.25" customHeight="1" x14ac:dyDescent="0.2">
      <c r="A2" s="1"/>
      <c r="B2" s="82" t="s">
        <v>112</v>
      </c>
      <c r="C2" s="82"/>
      <c r="D2" s="82"/>
      <c r="E2" s="82"/>
      <c r="F2" s="82"/>
      <c r="G2" s="82"/>
      <c r="H2" s="7" t="s">
        <v>62</v>
      </c>
      <c r="I2" s="1"/>
      <c r="J2" s="1"/>
    </row>
    <row r="3" spans="1:11" ht="30" customHeight="1" x14ac:dyDescent="0.2">
      <c r="A3" s="1"/>
      <c r="B3" s="83" t="s">
        <v>78</v>
      </c>
      <c r="C3" s="84"/>
      <c r="D3" s="84"/>
      <c r="E3" s="84"/>
      <c r="F3" s="84"/>
      <c r="G3" s="84"/>
      <c r="H3" s="1"/>
      <c r="I3" s="1"/>
      <c r="J3" s="1"/>
    </row>
    <row r="4" spans="1:11" ht="14.25" customHeight="1" thickBot="1" x14ac:dyDescent="0.25">
      <c r="A4" s="1"/>
      <c r="B4" s="2"/>
      <c r="C4" s="2"/>
      <c r="D4" s="2"/>
      <c r="E4" s="22"/>
      <c r="F4" s="2"/>
      <c r="G4" s="2"/>
      <c r="H4" s="2"/>
      <c r="I4" s="2"/>
      <c r="J4" s="2"/>
    </row>
    <row r="5" spans="1:11" ht="16.5" customHeight="1" x14ac:dyDescent="0.2">
      <c r="A5" s="3"/>
      <c r="B5" s="80" t="s">
        <v>0</v>
      </c>
      <c r="C5" s="80" t="s">
        <v>1</v>
      </c>
      <c r="D5" s="81" t="s">
        <v>2</v>
      </c>
      <c r="E5" s="54" t="s">
        <v>3</v>
      </c>
      <c r="F5" s="35" t="s">
        <v>4</v>
      </c>
      <c r="G5" s="78" t="s">
        <v>5</v>
      </c>
      <c r="H5" s="78" t="s">
        <v>6</v>
      </c>
      <c r="I5" s="78" t="s">
        <v>7</v>
      </c>
      <c r="J5" s="78">
        <v>2019</v>
      </c>
      <c r="K5" s="78">
        <v>2020</v>
      </c>
    </row>
    <row r="6" spans="1:11" ht="16.5" customHeight="1" x14ac:dyDescent="0.2">
      <c r="A6" s="3"/>
      <c r="B6" s="80"/>
      <c r="C6" s="80"/>
      <c r="D6" s="81"/>
      <c r="E6" s="55" t="s">
        <v>8</v>
      </c>
      <c r="F6" s="35" t="s">
        <v>8</v>
      </c>
      <c r="G6" s="78" t="s">
        <v>9</v>
      </c>
      <c r="H6" s="78" t="s">
        <v>10</v>
      </c>
      <c r="I6" s="78" t="s">
        <v>10</v>
      </c>
      <c r="J6" s="78" t="s">
        <v>10</v>
      </c>
      <c r="K6" s="78" t="s">
        <v>10</v>
      </c>
    </row>
    <row r="7" spans="1:11" ht="0" hidden="1" customHeight="1" x14ac:dyDescent="0.2">
      <c r="A7" s="3"/>
      <c r="B7" s="78"/>
      <c r="C7" s="78"/>
      <c r="D7" s="79"/>
      <c r="E7" s="55" t="s">
        <v>11</v>
      </c>
      <c r="F7" s="35" t="s">
        <v>12</v>
      </c>
      <c r="G7" s="78" t="s">
        <v>13</v>
      </c>
      <c r="H7" s="78" t="s">
        <v>14</v>
      </c>
      <c r="I7" s="78" t="s">
        <v>15</v>
      </c>
      <c r="J7" s="78" t="s">
        <v>16</v>
      </c>
      <c r="K7" s="78" t="s">
        <v>16</v>
      </c>
    </row>
    <row r="8" spans="1:11" ht="16.5" customHeight="1" x14ac:dyDescent="0.2">
      <c r="A8" s="3"/>
      <c r="B8" s="4" t="s">
        <v>17</v>
      </c>
      <c r="C8" s="4" t="s">
        <v>18</v>
      </c>
      <c r="D8" s="30" t="s">
        <v>17</v>
      </c>
      <c r="E8" s="56"/>
      <c r="F8" s="36"/>
      <c r="G8" s="5"/>
      <c r="H8" s="5"/>
      <c r="I8" s="5"/>
      <c r="J8" s="5"/>
      <c r="K8" s="5"/>
    </row>
    <row r="9" spans="1:11" ht="16.5" customHeight="1" x14ac:dyDescent="0.2">
      <c r="A9" s="3"/>
      <c r="B9" s="10" t="s">
        <v>19</v>
      </c>
      <c r="C9" s="10" t="s">
        <v>84</v>
      </c>
      <c r="D9" s="31" t="s">
        <v>20</v>
      </c>
      <c r="E9" s="57">
        <v>21.15</v>
      </c>
      <c r="F9" s="37">
        <v>21.03</v>
      </c>
      <c r="G9" s="12">
        <v>20.85</v>
      </c>
      <c r="H9" s="16">
        <v>20.8</v>
      </c>
      <c r="I9" s="12">
        <v>20.67</v>
      </c>
      <c r="J9" s="12">
        <v>20.54</v>
      </c>
      <c r="K9" s="12">
        <v>20.41</v>
      </c>
    </row>
    <row r="10" spans="1:11" ht="16.5" customHeight="1" x14ac:dyDescent="0.2">
      <c r="A10" s="3"/>
      <c r="B10" s="4" t="s">
        <v>21</v>
      </c>
      <c r="C10" s="4" t="s">
        <v>22</v>
      </c>
      <c r="D10" s="30" t="s">
        <v>23</v>
      </c>
      <c r="E10" s="58">
        <v>99.3</v>
      </c>
      <c r="F10" s="38">
        <f>F9/E9*100</f>
        <v>99.432624113475185</v>
      </c>
      <c r="G10" s="13">
        <f>G9/F9*100</f>
        <v>99.144079885877318</v>
      </c>
      <c r="H10" s="13">
        <f t="shared" ref="H10:I10" si="0">H9/G9*100</f>
        <v>99.760191846522787</v>
      </c>
      <c r="I10" s="13">
        <f t="shared" si="0"/>
        <v>99.375</v>
      </c>
      <c r="J10" s="13">
        <f>J9/I9*100</f>
        <v>99.371069182389931</v>
      </c>
      <c r="K10" s="13">
        <f t="shared" ref="K10" si="1">K9/J9*100</f>
        <v>99.367088607594951</v>
      </c>
    </row>
    <row r="11" spans="1:11" ht="27" customHeight="1" x14ac:dyDescent="0.2">
      <c r="A11" s="3"/>
      <c r="B11" s="10" t="s">
        <v>24</v>
      </c>
      <c r="C11" s="10" t="s">
        <v>25</v>
      </c>
      <c r="D11" s="31" t="s">
        <v>82</v>
      </c>
      <c r="E11" s="57">
        <v>5669.7</v>
      </c>
      <c r="F11" s="37">
        <v>6252.2</v>
      </c>
      <c r="G11" s="16">
        <v>6737.5</v>
      </c>
      <c r="H11" s="16">
        <v>6750</v>
      </c>
      <c r="I11" s="16">
        <v>6900</v>
      </c>
      <c r="J11" s="16">
        <v>7200</v>
      </c>
      <c r="K11" s="16">
        <v>7600</v>
      </c>
    </row>
    <row r="12" spans="1:11" ht="27" customHeight="1" x14ac:dyDescent="0.2">
      <c r="A12" s="3"/>
      <c r="B12" s="4" t="s">
        <v>26</v>
      </c>
      <c r="C12" s="4" t="s">
        <v>27</v>
      </c>
      <c r="D12" s="30" t="s">
        <v>23</v>
      </c>
      <c r="E12" s="58">
        <v>103.4</v>
      </c>
      <c r="F12" s="39">
        <f>F11/E11/F13*10000</f>
        <v>101.91673955632166</v>
      </c>
      <c r="G12" s="13">
        <f t="shared" ref="G12:K12" si="2">G11/F11/G13*10000</f>
        <v>104.01743991520392</v>
      </c>
      <c r="H12" s="13">
        <f t="shared" si="2"/>
        <v>95.414789292340302</v>
      </c>
      <c r="I12" s="13">
        <f t="shared" si="2"/>
        <v>98.860949924779689</v>
      </c>
      <c r="J12" s="13">
        <f t="shared" si="2"/>
        <v>100.33444816053512</v>
      </c>
      <c r="K12" s="13">
        <f t="shared" si="2"/>
        <v>101.30091703988057</v>
      </c>
    </row>
    <row r="13" spans="1:11" ht="16.5" customHeight="1" x14ac:dyDescent="0.2">
      <c r="A13" s="3"/>
      <c r="B13" s="4" t="s">
        <v>28</v>
      </c>
      <c r="C13" s="4" t="s">
        <v>29</v>
      </c>
      <c r="D13" s="30" t="s">
        <v>23</v>
      </c>
      <c r="E13" s="58">
        <v>110.7</v>
      </c>
      <c r="F13" s="39">
        <v>108.2</v>
      </c>
      <c r="G13" s="13">
        <v>103.6</v>
      </c>
      <c r="H13" s="13">
        <v>105</v>
      </c>
      <c r="I13" s="13">
        <v>103.4</v>
      </c>
      <c r="J13" s="13">
        <v>104</v>
      </c>
      <c r="K13" s="13">
        <v>104.2</v>
      </c>
    </row>
    <row r="14" spans="1:11" ht="16.5" customHeight="1" x14ac:dyDescent="0.2">
      <c r="A14" s="3"/>
      <c r="B14" s="11"/>
      <c r="C14" s="4" t="s">
        <v>81</v>
      </c>
      <c r="D14" s="30" t="s">
        <v>31</v>
      </c>
      <c r="E14" s="59">
        <f>SUM(E15:E24)</f>
        <v>3297900</v>
      </c>
      <c r="F14" s="40">
        <f t="shared" ref="F14:K14" si="3">SUM(F15:F24)</f>
        <v>3482400</v>
      </c>
      <c r="G14" s="18">
        <f t="shared" si="3"/>
        <v>3547750</v>
      </c>
      <c r="H14" s="18">
        <f t="shared" si="3"/>
        <v>3155108</v>
      </c>
      <c r="I14" s="18">
        <f t="shared" si="3"/>
        <v>2904951</v>
      </c>
      <c r="J14" s="18">
        <f t="shared" si="3"/>
        <v>3031339.0999999996</v>
      </c>
      <c r="K14" s="18">
        <f t="shared" si="3"/>
        <v>3163351.0999999996</v>
      </c>
    </row>
    <row r="15" spans="1:11" ht="16.5" customHeight="1" x14ac:dyDescent="0.2">
      <c r="A15" s="3"/>
      <c r="B15" s="8"/>
      <c r="C15" s="4" t="s">
        <v>111</v>
      </c>
      <c r="D15" s="30" t="s">
        <v>31</v>
      </c>
      <c r="E15" s="60">
        <v>610300</v>
      </c>
      <c r="F15" s="13">
        <v>765000</v>
      </c>
      <c r="G15" s="13">
        <v>803250</v>
      </c>
      <c r="H15" s="13">
        <v>823412</v>
      </c>
      <c r="I15" s="13">
        <v>839880.2</v>
      </c>
      <c r="J15" s="13">
        <v>881874.3</v>
      </c>
      <c r="K15" s="13">
        <v>925968</v>
      </c>
    </row>
    <row r="16" spans="1:11" ht="16.5" customHeight="1" x14ac:dyDescent="0.2">
      <c r="A16" s="3"/>
      <c r="B16" s="8"/>
      <c r="C16" s="4" t="s">
        <v>102</v>
      </c>
      <c r="D16" s="30" t="s">
        <v>31</v>
      </c>
      <c r="E16" s="60">
        <v>812600</v>
      </c>
      <c r="F16" s="13">
        <v>707500</v>
      </c>
      <c r="G16" s="13">
        <v>782000</v>
      </c>
      <c r="H16" s="13">
        <v>308400</v>
      </c>
      <c r="I16" s="13">
        <v>0</v>
      </c>
      <c r="J16" s="13">
        <v>0</v>
      </c>
      <c r="K16" s="13">
        <v>0</v>
      </c>
    </row>
    <row r="17" spans="1:11" ht="16.5" customHeight="1" x14ac:dyDescent="0.2">
      <c r="A17" s="3"/>
      <c r="B17" s="8"/>
      <c r="C17" s="4" t="s">
        <v>101</v>
      </c>
      <c r="D17" s="30" t="s">
        <v>31</v>
      </c>
      <c r="E17" s="60">
        <v>24700</v>
      </c>
      <c r="F17" s="13">
        <v>24300</v>
      </c>
      <c r="G17" s="13">
        <v>25000</v>
      </c>
      <c r="H17" s="13">
        <v>25500</v>
      </c>
      <c r="I17" s="13">
        <v>26010</v>
      </c>
      <c r="J17" s="13">
        <v>26530.2</v>
      </c>
      <c r="K17" s="13">
        <v>27060.799999999999</v>
      </c>
    </row>
    <row r="18" spans="1:11" ht="16.5" customHeight="1" x14ac:dyDescent="0.2">
      <c r="A18" s="3"/>
      <c r="B18" s="8"/>
      <c r="C18" s="4" t="s">
        <v>107</v>
      </c>
      <c r="D18" s="30" t="s">
        <v>31</v>
      </c>
      <c r="E18" s="60">
        <v>2400</v>
      </c>
      <c r="F18" s="13">
        <v>62000</v>
      </c>
      <c r="G18" s="13">
        <v>76300</v>
      </c>
      <c r="H18" s="13">
        <v>77826</v>
      </c>
      <c r="I18" s="13">
        <v>79382.5</v>
      </c>
      <c r="J18" s="13">
        <v>80970.2</v>
      </c>
      <c r="K18" s="13">
        <v>82589.600000000006</v>
      </c>
    </row>
    <row r="19" spans="1:11" ht="16.5" customHeight="1" x14ac:dyDescent="0.2">
      <c r="A19" s="3"/>
      <c r="B19" s="8"/>
      <c r="C19" s="4" t="s">
        <v>103</v>
      </c>
      <c r="D19" s="30" t="s">
        <v>31</v>
      </c>
      <c r="E19" s="60">
        <v>43300</v>
      </c>
      <c r="F19" s="13">
        <v>51200</v>
      </c>
      <c r="G19" s="13">
        <v>47900</v>
      </c>
      <c r="H19" s="13">
        <v>50295</v>
      </c>
      <c r="I19" s="13">
        <v>52809.8</v>
      </c>
      <c r="J19" s="13">
        <v>55450.2</v>
      </c>
      <c r="K19" s="13">
        <v>58222.7</v>
      </c>
    </row>
    <row r="20" spans="1:11" ht="16.5" customHeight="1" x14ac:dyDescent="0.2">
      <c r="A20" s="3"/>
      <c r="B20" s="8"/>
      <c r="C20" s="4" t="s">
        <v>98</v>
      </c>
      <c r="D20" s="30" t="s">
        <v>31</v>
      </c>
      <c r="E20" s="60">
        <v>394100</v>
      </c>
      <c r="F20" s="13">
        <v>400300</v>
      </c>
      <c r="G20" s="13">
        <v>343000</v>
      </c>
      <c r="H20" s="13">
        <v>349860</v>
      </c>
      <c r="I20" s="13">
        <v>356857.2</v>
      </c>
      <c r="J20" s="13">
        <v>363994.3</v>
      </c>
      <c r="K20" s="13">
        <v>371274.2</v>
      </c>
    </row>
    <row r="21" spans="1:11" ht="16.5" customHeight="1" x14ac:dyDescent="0.2">
      <c r="A21" s="3"/>
      <c r="B21" s="8"/>
      <c r="C21" s="4" t="s">
        <v>104</v>
      </c>
      <c r="D21" s="30" t="s">
        <v>31</v>
      </c>
      <c r="E21" s="60">
        <v>127400</v>
      </c>
      <c r="F21" s="13">
        <v>167900</v>
      </c>
      <c r="G21" s="13">
        <v>170300</v>
      </c>
      <c r="H21" s="13">
        <v>174815</v>
      </c>
      <c r="I21" s="13">
        <v>178311.3</v>
      </c>
      <c r="J21" s="13">
        <v>187226.9</v>
      </c>
      <c r="K21" s="13">
        <v>196588.2</v>
      </c>
    </row>
    <row r="22" spans="1:11" ht="16.5" customHeight="1" x14ac:dyDescent="0.2">
      <c r="A22" s="3"/>
      <c r="B22" s="8"/>
      <c r="C22" s="4" t="s">
        <v>97</v>
      </c>
      <c r="D22" s="30" t="s">
        <v>31</v>
      </c>
      <c r="E22" s="60">
        <v>381400</v>
      </c>
      <c r="F22" s="13">
        <v>489100</v>
      </c>
      <c r="G22" s="13">
        <v>500000</v>
      </c>
      <c r="H22" s="13">
        <v>510000</v>
      </c>
      <c r="I22" s="13">
        <v>520000</v>
      </c>
      <c r="J22" s="13">
        <v>541008</v>
      </c>
      <c r="K22" s="13">
        <v>562648.30000000005</v>
      </c>
    </row>
    <row r="23" spans="1:11" ht="16.5" customHeight="1" x14ac:dyDescent="0.2">
      <c r="A23" s="3"/>
      <c r="B23" s="8"/>
      <c r="C23" s="4" t="s">
        <v>99</v>
      </c>
      <c r="D23" s="30" t="s">
        <v>31</v>
      </c>
      <c r="E23" s="60">
        <v>571500</v>
      </c>
      <c r="F23" s="13">
        <v>544700</v>
      </c>
      <c r="G23" s="13">
        <v>585000</v>
      </c>
      <c r="H23" s="13">
        <v>585000</v>
      </c>
      <c r="I23" s="13">
        <v>596700</v>
      </c>
      <c r="J23" s="13">
        <v>626535</v>
      </c>
      <c r="K23" s="13">
        <v>657861.80000000005</v>
      </c>
    </row>
    <row r="24" spans="1:11" ht="16.5" customHeight="1" x14ac:dyDescent="0.2">
      <c r="A24" s="3"/>
      <c r="B24" s="8"/>
      <c r="C24" s="4" t="s">
        <v>100</v>
      </c>
      <c r="D24" s="30" t="s">
        <v>31</v>
      </c>
      <c r="E24" s="60">
        <v>330200</v>
      </c>
      <c r="F24" s="13">
        <v>270400</v>
      </c>
      <c r="G24" s="13">
        <v>215000</v>
      </c>
      <c r="H24" s="13">
        <v>250000</v>
      </c>
      <c r="I24" s="13">
        <v>255000</v>
      </c>
      <c r="J24" s="13">
        <v>267750</v>
      </c>
      <c r="K24" s="13">
        <v>281137.5</v>
      </c>
    </row>
    <row r="25" spans="1:11" ht="16.5" customHeight="1" x14ac:dyDescent="0.2">
      <c r="A25" s="3"/>
      <c r="B25" s="8"/>
      <c r="C25" s="4" t="s">
        <v>113</v>
      </c>
      <c r="D25" s="30" t="s">
        <v>31</v>
      </c>
      <c r="E25" s="58">
        <v>0</v>
      </c>
      <c r="F25" s="39">
        <v>0</v>
      </c>
      <c r="G25" s="13">
        <v>0</v>
      </c>
      <c r="H25" s="13">
        <v>0</v>
      </c>
      <c r="I25" s="13">
        <v>100000</v>
      </c>
      <c r="J25" s="13">
        <v>250000</v>
      </c>
      <c r="K25" s="13">
        <v>312500</v>
      </c>
    </row>
    <row r="26" spans="1:11" ht="27" customHeight="1" x14ac:dyDescent="0.2">
      <c r="A26" s="3"/>
      <c r="B26" s="11" t="s">
        <v>115</v>
      </c>
      <c r="C26" s="10" t="s">
        <v>30</v>
      </c>
      <c r="D26" s="31" t="s">
        <v>31</v>
      </c>
      <c r="E26" s="61">
        <v>2653079</v>
      </c>
      <c r="F26" s="41">
        <v>2858148</v>
      </c>
      <c r="G26" s="14">
        <v>3315413</v>
      </c>
      <c r="H26" s="14">
        <v>2480000</v>
      </c>
      <c r="I26" s="14">
        <v>2600000</v>
      </c>
      <c r="J26" s="14">
        <v>2780000</v>
      </c>
      <c r="K26" s="14">
        <v>2990000</v>
      </c>
    </row>
    <row r="27" spans="1:11" ht="27" customHeight="1" x14ac:dyDescent="0.2">
      <c r="A27" s="3"/>
      <c r="B27" s="4" t="s">
        <v>83</v>
      </c>
      <c r="C27" s="4" t="s">
        <v>114</v>
      </c>
      <c r="D27" s="30" t="s">
        <v>23</v>
      </c>
      <c r="E27" s="58">
        <v>100.7</v>
      </c>
      <c r="F27" s="13">
        <f>F26/E26*100</f>
        <v>107.72947205869106</v>
      </c>
      <c r="G27" s="13">
        <f t="shared" ref="G27:K27" si="4">G26/F26*100</f>
        <v>115.99864667609934</v>
      </c>
      <c r="H27" s="13">
        <f t="shared" si="4"/>
        <v>74.802143805311744</v>
      </c>
      <c r="I27" s="13">
        <f t="shared" si="4"/>
        <v>104.83870967741935</v>
      </c>
      <c r="J27" s="13">
        <f t="shared" si="4"/>
        <v>106.92307692307692</v>
      </c>
      <c r="K27" s="13">
        <f t="shared" si="4"/>
        <v>107.55395683453237</v>
      </c>
    </row>
    <row r="28" spans="1:11" ht="27" customHeight="1" x14ac:dyDescent="0.2">
      <c r="A28" s="3"/>
      <c r="B28" s="10" t="s">
        <v>116</v>
      </c>
      <c r="C28" s="10" t="s">
        <v>32</v>
      </c>
      <c r="D28" s="31" t="s">
        <v>23</v>
      </c>
      <c r="E28" s="57">
        <v>29.7</v>
      </c>
      <c r="F28" s="37">
        <v>31.4</v>
      </c>
      <c r="G28" s="16">
        <v>31.7</v>
      </c>
      <c r="H28" s="16">
        <v>31.8</v>
      </c>
      <c r="I28" s="16">
        <v>31.9</v>
      </c>
      <c r="J28" s="16">
        <v>32</v>
      </c>
      <c r="K28" s="16">
        <v>32.1</v>
      </c>
    </row>
    <row r="29" spans="1:11" ht="27" customHeight="1" x14ac:dyDescent="0.2">
      <c r="A29" s="3"/>
      <c r="B29" s="10" t="s">
        <v>85</v>
      </c>
      <c r="C29" s="10" t="s">
        <v>105</v>
      </c>
      <c r="D29" s="31" t="s">
        <v>23</v>
      </c>
      <c r="E29" s="57">
        <v>0.23</v>
      </c>
      <c r="F29" s="37">
        <v>0.2</v>
      </c>
      <c r="G29" s="16">
        <v>0.2</v>
      </c>
      <c r="H29" s="16">
        <v>0.2</v>
      </c>
      <c r="I29" s="16">
        <v>0.2</v>
      </c>
      <c r="J29" s="16">
        <v>0.2</v>
      </c>
      <c r="K29" s="16">
        <v>0.2</v>
      </c>
    </row>
    <row r="30" spans="1:11" ht="27" customHeight="1" x14ac:dyDescent="0.2">
      <c r="A30" s="3"/>
      <c r="B30" s="11" t="s">
        <v>117</v>
      </c>
      <c r="C30" s="11" t="s">
        <v>106</v>
      </c>
      <c r="D30" s="32" t="s">
        <v>31</v>
      </c>
      <c r="E30" s="61">
        <v>4031670</v>
      </c>
      <c r="F30" s="41">
        <v>4299000</v>
      </c>
      <c r="G30" s="14">
        <v>3644095</v>
      </c>
      <c r="H30" s="14">
        <v>3500000</v>
      </c>
      <c r="I30" s="14">
        <v>3720000</v>
      </c>
      <c r="J30" s="14">
        <v>3950000</v>
      </c>
      <c r="K30" s="14">
        <v>4250000</v>
      </c>
    </row>
    <row r="31" spans="1:11" ht="27" customHeight="1" x14ac:dyDescent="0.2">
      <c r="A31" s="3"/>
      <c r="B31" s="4" t="s">
        <v>118</v>
      </c>
      <c r="C31" s="4" t="s">
        <v>27</v>
      </c>
      <c r="D31" s="30" t="s">
        <v>23</v>
      </c>
      <c r="E31" s="58">
        <v>107.1</v>
      </c>
      <c r="F31" s="42">
        <f>F30/E30/F32*10000</f>
        <v>93.535746516429853</v>
      </c>
      <c r="G31" s="13">
        <f>G30/F30/G32*10000</f>
        <v>82.941397649023187</v>
      </c>
      <c r="H31" s="13">
        <f t="shared" ref="H31:K31" si="5">H30/G30/H32*10000</f>
        <v>90.780524229567021</v>
      </c>
      <c r="I31" s="13">
        <f t="shared" si="5"/>
        <v>102.00164518782562</v>
      </c>
      <c r="J31" s="13">
        <f t="shared" si="5"/>
        <v>102.09884201819685</v>
      </c>
      <c r="K31" s="13">
        <f t="shared" si="5"/>
        <v>103.25809664957846</v>
      </c>
    </row>
    <row r="32" spans="1:11" ht="16.5" customHeight="1" x14ac:dyDescent="0.2">
      <c r="A32" s="3"/>
      <c r="B32" s="4" t="s">
        <v>119</v>
      </c>
      <c r="C32" s="4" t="s">
        <v>33</v>
      </c>
      <c r="D32" s="30" t="s">
        <v>23</v>
      </c>
      <c r="E32" s="58">
        <v>107.1</v>
      </c>
      <c r="F32" s="39">
        <v>114</v>
      </c>
      <c r="G32" s="13">
        <v>102.2</v>
      </c>
      <c r="H32" s="13">
        <v>105.8</v>
      </c>
      <c r="I32" s="13">
        <v>104.2</v>
      </c>
      <c r="J32" s="13">
        <v>104</v>
      </c>
      <c r="K32" s="13">
        <v>104.2</v>
      </c>
    </row>
    <row r="33" spans="1:11" ht="16.5" customHeight="1" x14ac:dyDescent="0.2">
      <c r="A33" s="3"/>
      <c r="B33" s="10"/>
      <c r="C33" s="4" t="s">
        <v>81</v>
      </c>
      <c r="D33" s="30" t="s">
        <v>31</v>
      </c>
      <c r="E33" s="57">
        <f>SUM(E34:E44)</f>
        <v>3297900</v>
      </c>
      <c r="F33" s="86">
        <f>SUM(F34:F44)</f>
        <v>3482400</v>
      </c>
      <c r="G33" s="16">
        <f>SUM(G34:G44)</f>
        <v>3547750</v>
      </c>
      <c r="H33" s="16">
        <f t="shared" ref="H33:K33" si="6">SUM(H34:H44)</f>
        <v>3155108</v>
      </c>
      <c r="I33" s="16">
        <f t="shared" si="6"/>
        <v>3004951</v>
      </c>
      <c r="J33" s="16">
        <f t="shared" si="6"/>
        <v>3281339.0999999996</v>
      </c>
      <c r="K33" s="16">
        <f t="shared" si="6"/>
        <v>3475851.0999999996</v>
      </c>
    </row>
    <row r="34" spans="1:11" ht="16.5" customHeight="1" x14ac:dyDescent="0.2">
      <c r="A34" s="3"/>
      <c r="B34" s="4"/>
      <c r="C34" s="4" t="s">
        <v>111</v>
      </c>
      <c r="D34" s="30" t="s">
        <v>31</v>
      </c>
      <c r="E34" s="60">
        <v>610300</v>
      </c>
      <c r="F34" s="13">
        <v>765000</v>
      </c>
      <c r="G34" s="13">
        <v>803250</v>
      </c>
      <c r="H34" s="13">
        <v>823412</v>
      </c>
      <c r="I34" s="13">
        <v>839880.2</v>
      </c>
      <c r="J34" s="13">
        <v>881874.3</v>
      </c>
      <c r="K34" s="13">
        <v>925968</v>
      </c>
    </row>
    <row r="35" spans="1:11" ht="16.5" customHeight="1" x14ac:dyDescent="0.2">
      <c r="A35" s="3"/>
      <c r="B35" s="4"/>
      <c r="C35" s="4" t="s">
        <v>102</v>
      </c>
      <c r="D35" s="30" t="s">
        <v>31</v>
      </c>
      <c r="E35" s="60">
        <v>812600</v>
      </c>
      <c r="F35" s="13">
        <v>707500</v>
      </c>
      <c r="G35" s="13">
        <v>782000</v>
      </c>
      <c r="H35" s="13">
        <v>308400</v>
      </c>
      <c r="I35" s="13">
        <v>0</v>
      </c>
      <c r="J35" s="13">
        <v>0</v>
      </c>
      <c r="K35" s="13">
        <v>0</v>
      </c>
    </row>
    <row r="36" spans="1:11" ht="16.5" customHeight="1" x14ac:dyDescent="0.2">
      <c r="A36" s="3"/>
      <c r="B36" s="4"/>
      <c r="C36" s="4" t="s">
        <v>101</v>
      </c>
      <c r="D36" s="30" t="s">
        <v>31</v>
      </c>
      <c r="E36" s="60">
        <v>24700</v>
      </c>
      <c r="F36" s="13">
        <v>24300</v>
      </c>
      <c r="G36" s="13">
        <v>25000</v>
      </c>
      <c r="H36" s="13">
        <v>25500</v>
      </c>
      <c r="I36" s="13">
        <v>26010</v>
      </c>
      <c r="J36" s="13">
        <v>26530.2</v>
      </c>
      <c r="K36" s="13">
        <v>27060.799999999999</v>
      </c>
    </row>
    <row r="37" spans="1:11" ht="16.5" customHeight="1" x14ac:dyDescent="0.2">
      <c r="A37" s="3"/>
      <c r="B37" s="4"/>
      <c r="C37" s="4" t="s">
        <v>107</v>
      </c>
      <c r="D37" s="30" t="s">
        <v>31</v>
      </c>
      <c r="E37" s="60">
        <v>2400</v>
      </c>
      <c r="F37" s="13">
        <v>62000</v>
      </c>
      <c r="G37" s="13">
        <v>76300</v>
      </c>
      <c r="H37" s="13">
        <v>77826</v>
      </c>
      <c r="I37" s="13">
        <v>79382.5</v>
      </c>
      <c r="J37" s="13">
        <v>80970.2</v>
      </c>
      <c r="K37" s="13">
        <v>82589.600000000006</v>
      </c>
    </row>
    <row r="38" spans="1:11" ht="16.5" customHeight="1" x14ac:dyDescent="0.2">
      <c r="A38" s="3"/>
      <c r="B38" s="4"/>
      <c r="C38" s="4" t="s">
        <v>103</v>
      </c>
      <c r="D38" s="30" t="s">
        <v>31</v>
      </c>
      <c r="E38" s="60">
        <v>43300</v>
      </c>
      <c r="F38" s="13">
        <v>51200</v>
      </c>
      <c r="G38" s="13">
        <v>47900</v>
      </c>
      <c r="H38" s="13">
        <v>50295</v>
      </c>
      <c r="I38" s="13">
        <v>52809.8</v>
      </c>
      <c r="J38" s="13">
        <v>55450.2</v>
      </c>
      <c r="K38" s="13">
        <v>58222.7</v>
      </c>
    </row>
    <row r="39" spans="1:11" ht="16.5" customHeight="1" x14ac:dyDescent="0.2">
      <c r="A39" s="3"/>
      <c r="B39" s="4"/>
      <c r="C39" s="4" t="s">
        <v>98</v>
      </c>
      <c r="D39" s="30" t="s">
        <v>31</v>
      </c>
      <c r="E39" s="60">
        <v>394100</v>
      </c>
      <c r="F39" s="13">
        <v>400300</v>
      </c>
      <c r="G39" s="13">
        <v>343000</v>
      </c>
      <c r="H39" s="13">
        <v>349860</v>
      </c>
      <c r="I39" s="13">
        <v>356857.2</v>
      </c>
      <c r="J39" s="13">
        <v>363994.3</v>
      </c>
      <c r="K39" s="13">
        <v>371274.2</v>
      </c>
    </row>
    <row r="40" spans="1:11" ht="16.5" customHeight="1" x14ac:dyDescent="0.2">
      <c r="A40" s="3"/>
      <c r="B40" s="4"/>
      <c r="C40" s="4" t="s">
        <v>104</v>
      </c>
      <c r="D40" s="30" t="s">
        <v>31</v>
      </c>
      <c r="E40" s="60">
        <v>127400</v>
      </c>
      <c r="F40" s="13">
        <v>167900</v>
      </c>
      <c r="G40" s="13">
        <v>170300</v>
      </c>
      <c r="H40" s="13">
        <v>174815</v>
      </c>
      <c r="I40" s="13">
        <v>178311.3</v>
      </c>
      <c r="J40" s="13">
        <v>187226.9</v>
      </c>
      <c r="K40" s="13">
        <v>196588.2</v>
      </c>
    </row>
    <row r="41" spans="1:11" ht="16.5" customHeight="1" x14ac:dyDescent="0.2">
      <c r="A41" s="3"/>
      <c r="B41" s="4"/>
      <c r="C41" s="4" t="s">
        <v>97</v>
      </c>
      <c r="D41" s="30" t="s">
        <v>31</v>
      </c>
      <c r="E41" s="60">
        <v>381400</v>
      </c>
      <c r="F41" s="13">
        <v>489100</v>
      </c>
      <c r="G41" s="13">
        <v>500000</v>
      </c>
      <c r="H41" s="13">
        <v>510000</v>
      </c>
      <c r="I41" s="13">
        <v>520000</v>
      </c>
      <c r="J41" s="13">
        <v>541008</v>
      </c>
      <c r="K41" s="13">
        <v>562648.30000000005</v>
      </c>
    </row>
    <row r="42" spans="1:11" ht="16.5" customHeight="1" x14ac:dyDescent="0.2">
      <c r="A42" s="3"/>
      <c r="B42" s="4"/>
      <c r="C42" s="4" t="s">
        <v>99</v>
      </c>
      <c r="D42" s="30" t="s">
        <v>31</v>
      </c>
      <c r="E42" s="60">
        <v>571500</v>
      </c>
      <c r="F42" s="13">
        <v>544700</v>
      </c>
      <c r="G42" s="13">
        <v>585000</v>
      </c>
      <c r="H42" s="13">
        <v>585000</v>
      </c>
      <c r="I42" s="13">
        <v>596700</v>
      </c>
      <c r="J42" s="13">
        <v>626535</v>
      </c>
      <c r="K42" s="13">
        <v>657861.80000000005</v>
      </c>
    </row>
    <row r="43" spans="1:11" ht="16.5" customHeight="1" x14ac:dyDescent="0.2">
      <c r="A43" s="3"/>
      <c r="B43" s="4"/>
      <c r="C43" s="4" t="s">
        <v>100</v>
      </c>
      <c r="D43" s="30" t="s">
        <v>31</v>
      </c>
      <c r="E43" s="60">
        <v>330200</v>
      </c>
      <c r="F43" s="13">
        <v>270400</v>
      </c>
      <c r="G43" s="13">
        <v>215000</v>
      </c>
      <c r="H43" s="13">
        <v>250000</v>
      </c>
      <c r="I43" s="13">
        <v>255000</v>
      </c>
      <c r="J43" s="13">
        <v>267750</v>
      </c>
      <c r="K43" s="13">
        <v>281137.5</v>
      </c>
    </row>
    <row r="44" spans="1:11" ht="16.5" customHeight="1" x14ac:dyDescent="0.2">
      <c r="A44" s="3"/>
      <c r="B44" s="4"/>
      <c r="C44" s="4" t="s">
        <v>113</v>
      </c>
      <c r="D44" s="30" t="s">
        <v>31</v>
      </c>
      <c r="E44" s="58">
        <v>0</v>
      </c>
      <c r="F44" s="39">
        <v>0</v>
      </c>
      <c r="G44" s="13">
        <v>0</v>
      </c>
      <c r="H44" s="13">
        <v>0</v>
      </c>
      <c r="I44" s="13">
        <v>100000</v>
      </c>
      <c r="J44" s="13">
        <v>250000</v>
      </c>
      <c r="K44" s="13">
        <v>312500</v>
      </c>
    </row>
    <row r="45" spans="1:11" ht="38.25" customHeight="1" x14ac:dyDescent="0.2">
      <c r="A45" s="3"/>
      <c r="B45" s="10" t="s">
        <v>86</v>
      </c>
      <c r="C45" s="10" t="s">
        <v>79</v>
      </c>
      <c r="D45" s="31" t="s">
        <v>31</v>
      </c>
      <c r="E45" s="62">
        <v>2766164.4</v>
      </c>
      <c r="F45" s="43">
        <v>3265948.6</v>
      </c>
      <c r="G45" s="19">
        <v>2760824</v>
      </c>
      <c r="H45" s="19">
        <v>2900000</v>
      </c>
      <c r="I45" s="19">
        <v>3030000</v>
      </c>
      <c r="J45" s="19">
        <v>3200000</v>
      </c>
      <c r="K45" s="19">
        <v>3390000</v>
      </c>
    </row>
    <row r="46" spans="1:11" ht="27" customHeight="1" x14ac:dyDescent="0.2">
      <c r="A46" s="3"/>
      <c r="B46" s="4" t="s">
        <v>87</v>
      </c>
      <c r="C46" s="4" t="s">
        <v>120</v>
      </c>
      <c r="D46" s="30" t="s">
        <v>23</v>
      </c>
      <c r="E46" s="63">
        <v>107.32</v>
      </c>
      <c r="F46" s="44">
        <f>F45/E45*100</f>
        <v>118.06776921863357</v>
      </c>
      <c r="G46" s="44">
        <f t="shared" ref="G46:K46" si="7">G45/F45*100</f>
        <v>84.533602274083549</v>
      </c>
      <c r="H46" s="44">
        <f t="shared" si="7"/>
        <v>105.04110367049837</v>
      </c>
      <c r="I46" s="44">
        <f t="shared" si="7"/>
        <v>104.48275862068965</v>
      </c>
      <c r="J46" s="44">
        <f t="shared" si="7"/>
        <v>105.6105610561056</v>
      </c>
      <c r="K46" s="44">
        <f t="shared" si="7"/>
        <v>105.9375</v>
      </c>
    </row>
    <row r="47" spans="1:11" ht="27" customHeight="1" x14ac:dyDescent="0.2">
      <c r="A47" s="3"/>
      <c r="B47" s="10" t="s">
        <v>88</v>
      </c>
      <c r="C47" s="10" t="s">
        <v>34</v>
      </c>
      <c r="D47" s="31" t="s">
        <v>31</v>
      </c>
      <c r="E47" s="57">
        <v>1925692</v>
      </c>
      <c r="F47" s="37">
        <v>2251400</v>
      </c>
      <c r="G47" s="16">
        <v>2420000</v>
      </c>
      <c r="H47" s="16">
        <v>2600000</v>
      </c>
      <c r="I47" s="16">
        <v>2850000</v>
      </c>
      <c r="J47" s="16">
        <v>3080000</v>
      </c>
      <c r="K47" s="16">
        <v>3350000</v>
      </c>
    </row>
    <row r="48" spans="1:11" ht="27" customHeight="1" x14ac:dyDescent="0.2">
      <c r="A48" s="3"/>
      <c r="B48" s="4" t="s">
        <v>89</v>
      </c>
      <c r="C48" s="4" t="s">
        <v>27</v>
      </c>
      <c r="D48" s="30" t="s">
        <v>23</v>
      </c>
      <c r="E48" s="58">
        <v>116.61</v>
      </c>
      <c r="F48" s="39">
        <f>F47/E47/F49*10000</f>
        <v>100.26913886497773</v>
      </c>
      <c r="G48" s="13">
        <f t="shared" ref="G48:K48" si="8">G47/F47/G49*10000</f>
        <v>103.45396892601869</v>
      </c>
      <c r="H48" s="13">
        <f t="shared" si="8"/>
        <v>103.6046446759167</v>
      </c>
      <c r="I48" s="13">
        <f t="shared" si="8"/>
        <v>104.09818102125796</v>
      </c>
      <c r="J48" s="13">
        <f t="shared" si="8"/>
        <v>104.41562844308839</v>
      </c>
      <c r="K48" s="13">
        <f t="shared" si="8"/>
        <v>105.18978120525507</v>
      </c>
    </row>
    <row r="49" spans="1:11" ht="27" customHeight="1" x14ac:dyDescent="0.2">
      <c r="A49" s="3"/>
      <c r="B49" s="4" t="s">
        <v>90</v>
      </c>
      <c r="C49" s="4" t="s">
        <v>92</v>
      </c>
      <c r="D49" s="30" t="s">
        <v>23</v>
      </c>
      <c r="E49" s="58">
        <v>113.2</v>
      </c>
      <c r="F49" s="39">
        <v>116.6</v>
      </c>
      <c r="G49" s="13">
        <v>103.9</v>
      </c>
      <c r="H49" s="13">
        <v>103.7</v>
      </c>
      <c r="I49" s="13">
        <v>105.3</v>
      </c>
      <c r="J49" s="13">
        <v>103.5</v>
      </c>
      <c r="K49" s="13">
        <v>103.4</v>
      </c>
    </row>
    <row r="50" spans="1:11" ht="38.25" customHeight="1" x14ac:dyDescent="0.2">
      <c r="A50" s="3"/>
      <c r="B50" s="10" t="s">
        <v>91</v>
      </c>
      <c r="C50" s="10" t="s">
        <v>35</v>
      </c>
      <c r="D50" s="31" t="s">
        <v>31</v>
      </c>
      <c r="E50" s="57">
        <v>625000</v>
      </c>
      <c r="F50" s="37">
        <v>880140</v>
      </c>
      <c r="G50" s="16">
        <v>985810</v>
      </c>
      <c r="H50" s="16">
        <v>1050000</v>
      </c>
      <c r="I50" s="16">
        <v>1120000</v>
      </c>
      <c r="J50" s="16">
        <v>1200000</v>
      </c>
      <c r="K50" s="16">
        <v>1250000</v>
      </c>
    </row>
    <row r="51" spans="1:11" ht="27" customHeight="1" x14ac:dyDescent="0.2">
      <c r="A51" s="3"/>
      <c r="B51" s="4" t="s">
        <v>64</v>
      </c>
      <c r="C51" s="4" t="s">
        <v>27</v>
      </c>
      <c r="D51" s="30" t="s">
        <v>23</v>
      </c>
      <c r="E51" s="58">
        <v>102.2</v>
      </c>
      <c r="F51" s="39">
        <f>F50/E50/F52*10000</f>
        <v>126.63884892086331</v>
      </c>
      <c r="G51" s="13">
        <f t="shared" ref="G51:K51" si="9">G50/F50/G52*10000</f>
        <v>105.36786876097985</v>
      </c>
      <c r="H51" s="13">
        <f t="shared" si="9"/>
        <v>101.15042423499429</v>
      </c>
      <c r="I51" s="13">
        <f t="shared" si="9"/>
        <v>102.07336523125997</v>
      </c>
      <c r="J51" s="13">
        <f t="shared" si="9"/>
        <v>102.62725779967158</v>
      </c>
      <c r="K51" s="13">
        <f t="shared" si="9"/>
        <v>100.06404098623121</v>
      </c>
    </row>
    <row r="52" spans="1:11" ht="16.5" customHeight="1" x14ac:dyDescent="0.2">
      <c r="A52" s="3"/>
      <c r="B52" s="4" t="s">
        <v>65</v>
      </c>
      <c r="C52" s="4" t="s">
        <v>29</v>
      </c>
      <c r="D52" s="30" t="s">
        <v>23</v>
      </c>
      <c r="E52" s="58">
        <v>104.9</v>
      </c>
      <c r="F52" s="39">
        <v>111.2</v>
      </c>
      <c r="G52" s="13">
        <v>106.3</v>
      </c>
      <c r="H52" s="13">
        <v>105.3</v>
      </c>
      <c r="I52" s="13">
        <v>104.5</v>
      </c>
      <c r="J52" s="13">
        <v>104.4</v>
      </c>
      <c r="K52" s="13">
        <v>104.1</v>
      </c>
    </row>
    <row r="53" spans="1:11" ht="16.5" customHeight="1" x14ac:dyDescent="0.2">
      <c r="A53" s="3"/>
      <c r="B53" s="10"/>
      <c r="C53" s="4" t="s">
        <v>81</v>
      </c>
      <c r="D53" s="30" t="s">
        <v>31</v>
      </c>
      <c r="E53" s="64">
        <f>SUM(E54:E63)</f>
        <v>170010</v>
      </c>
      <c r="F53" s="87">
        <f>SUM(F54:F63)</f>
        <v>109605</v>
      </c>
      <c r="G53" s="20">
        <f>SUM(G54:G63)</f>
        <v>69290</v>
      </c>
      <c r="H53" s="20">
        <f>SUM(H54:H64)</f>
        <v>323200</v>
      </c>
      <c r="I53" s="20">
        <f>SUM(I54:I64)</f>
        <v>206300</v>
      </c>
      <c r="J53" s="20">
        <f>SUM(J54:J64)</f>
        <v>107500</v>
      </c>
      <c r="K53" s="20">
        <f>SUM(K54:K64)</f>
        <v>110400</v>
      </c>
    </row>
    <row r="54" spans="1:11" ht="16.5" customHeight="1" x14ac:dyDescent="0.2">
      <c r="A54" s="3"/>
      <c r="B54" s="4"/>
      <c r="C54" s="4" t="s">
        <v>111</v>
      </c>
      <c r="D54" s="30" t="s">
        <v>31</v>
      </c>
      <c r="E54" s="60">
        <v>40078</v>
      </c>
      <c r="F54" s="13">
        <v>34358</v>
      </c>
      <c r="G54" s="13">
        <v>9500</v>
      </c>
      <c r="H54" s="13">
        <v>45000</v>
      </c>
      <c r="I54" s="13">
        <v>45000</v>
      </c>
      <c r="J54" s="13">
        <v>50000</v>
      </c>
      <c r="K54" s="13">
        <v>50000</v>
      </c>
    </row>
    <row r="55" spans="1:11" ht="16.5" customHeight="1" x14ac:dyDescent="0.2">
      <c r="A55" s="3"/>
      <c r="B55" s="4"/>
      <c r="C55" s="4" t="s">
        <v>102</v>
      </c>
      <c r="D55" s="30" t="s">
        <v>31</v>
      </c>
      <c r="E55" s="60">
        <v>14257</v>
      </c>
      <c r="F55" s="13">
        <v>13100</v>
      </c>
      <c r="G55" s="13">
        <v>4300</v>
      </c>
      <c r="H55" s="13">
        <v>0</v>
      </c>
      <c r="I55" s="13">
        <v>0</v>
      </c>
      <c r="J55" s="13">
        <v>0</v>
      </c>
      <c r="K55" s="13">
        <v>0</v>
      </c>
    </row>
    <row r="56" spans="1:11" ht="16.5" customHeight="1" x14ac:dyDescent="0.2">
      <c r="A56" s="3"/>
      <c r="B56" s="4"/>
      <c r="C56" s="4" t="s">
        <v>101</v>
      </c>
      <c r="D56" s="30" t="s">
        <v>31</v>
      </c>
      <c r="E56" s="60">
        <v>5642</v>
      </c>
      <c r="F56" s="13">
        <v>2328</v>
      </c>
      <c r="G56" s="13">
        <v>2500</v>
      </c>
      <c r="H56" s="13">
        <v>2500</v>
      </c>
      <c r="I56" s="13">
        <v>1000</v>
      </c>
      <c r="J56" s="13">
        <v>1000</v>
      </c>
      <c r="K56" s="13">
        <v>1000</v>
      </c>
    </row>
    <row r="57" spans="1:11" ht="16.5" customHeight="1" x14ac:dyDescent="0.2">
      <c r="A57" s="3"/>
      <c r="B57" s="4"/>
      <c r="C57" s="4" t="s">
        <v>107</v>
      </c>
      <c r="D57" s="30" t="s">
        <v>31</v>
      </c>
      <c r="E57" s="60">
        <v>0</v>
      </c>
      <c r="F57" s="13">
        <v>1000</v>
      </c>
      <c r="G57" s="13">
        <v>10000</v>
      </c>
      <c r="H57" s="13">
        <v>10000</v>
      </c>
      <c r="I57" s="13">
        <v>10000</v>
      </c>
      <c r="J57" s="13">
        <v>10000</v>
      </c>
      <c r="K57" s="13">
        <v>10000</v>
      </c>
    </row>
    <row r="58" spans="1:11" ht="16.5" customHeight="1" x14ac:dyDescent="0.2">
      <c r="A58" s="3"/>
      <c r="B58" s="4"/>
      <c r="C58" s="4" t="s">
        <v>103</v>
      </c>
      <c r="D58" s="30" t="s">
        <v>31</v>
      </c>
      <c r="E58" s="60">
        <v>737</v>
      </c>
      <c r="F58" s="13">
        <v>1428</v>
      </c>
      <c r="G58" s="13">
        <v>1800</v>
      </c>
      <c r="H58" s="13">
        <v>2100</v>
      </c>
      <c r="I58" s="13">
        <v>2300</v>
      </c>
      <c r="J58" s="13">
        <v>2500</v>
      </c>
      <c r="K58" s="13">
        <v>3000</v>
      </c>
    </row>
    <row r="59" spans="1:11" ht="16.5" customHeight="1" x14ac:dyDescent="0.2">
      <c r="A59" s="3"/>
      <c r="B59" s="4"/>
      <c r="C59" s="4" t="s">
        <v>98</v>
      </c>
      <c r="D59" s="30" t="s">
        <v>31</v>
      </c>
      <c r="E59" s="60">
        <v>19510</v>
      </c>
      <c r="F59" s="13">
        <v>20170</v>
      </c>
      <c r="G59" s="13">
        <v>14260</v>
      </c>
      <c r="H59" s="13">
        <v>5000</v>
      </c>
      <c r="I59" s="13">
        <v>5000</v>
      </c>
      <c r="J59" s="13">
        <v>5000</v>
      </c>
      <c r="K59" s="13">
        <v>5000</v>
      </c>
    </row>
    <row r="60" spans="1:11" ht="16.5" customHeight="1" x14ac:dyDescent="0.2">
      <c r="A60" s="3"/>
      <c r="B60" s="4"/>
      <c r="C60" s="4" t="s">
        <v>104</v>
      </c>
      <c r="D60" s="30" t="s">
        <v>31</v>
      </c>
      <c r="E60" s="60">
        <v>21607</v>
      </c>
      <c r="F60" s="13">
        <v>15374</v>
      </c>
      <c r="G60" s="13">
        <v>5600</v>
      </c>
      <c r="H60" s="13">
        <v>98000</v>
      </c>
      <c r="I60" s="13">
        <v>62000</v>
      </c>
      <c r="J60" s="13">
        <v>10000</v>
      </c>
      <c r="K60" s="13">
        <v>10000</v>
      </c>
    </row>
    <row r="61" spans="1:11" ht="16.5" customHeight="1" x14ac:dyDescent="0.2">
      <c r="A61" s="3"/>
      <c r="B61" s="4"/>
      <c r="C61" s="4" t="s">
        <v>97</v>
      </c>
      <c r="D61" s="30" t="s">
        <v>31</v>
      </c>
      <c r="E61" s="60">
        <v>60501</v>
      </c>
      <c r="F61" s="13">
        <v>12153</v>
      </c>
      <c r="G61" s="13">
        <v>3000</v>
      </c>
      <c r="H61" s="13">
        <v>0</v>
      </c>
      <c r="I61" s="13">
        <v>0</v>
      </c>
      <c r="J61" s="13">
        <v>10000</v>
      </c>
      <c r="K61" s="13">
        <v>10000</v>
      </c>
    </row>
    <row r="62" spans="1:11" ht="16.5" customHeight="1" x14ac:dyDescent="0.2">
      <c r="A62" s="3"/>
      <c r="B62" s="4"/>
      <c r="C62" s="4" t="s">
        <v>99</v>
      </c>
      <c r="D62" s="30" t="s">
        <v>31</v>
      </c>
      <c r="E62" s="60">
        <v>7678</v>
      </c>
      <c r="F62" s="13">
        <v>6143</v>
      </c>
      <c r="G62" s="13">
        <v>18000</v>
      </c>
      <c r="H62" s="13">
        <v>65300</v>
      </c>
      <c r="I62" s="13">
        <v>19000</v>
      </c>
      <c r="J62" s="13">
        <v>19000</v>
      </c>
      <c r="K62" s="13">
        <v>19000</v>
      </c>
    </row>
    <row r="63" spans="1:11" ht="16.5" customHeight="1" x14ac:dyDescent="0.2">
      <c r="A63" s="3"/>
      <c r="B63" s="4"/>
      <c r="C63" s="4" t="s">
        <v>100</v>
      </c>
      <c r="D63" s="30" t="s">
        <v>31</v>
      </c>
      <c r="E63" s="60">
        <v>0</v>
      </c>
      <c r="F63" s="13">
        <v>3551</v>
      </c>
      <c r="G63" s="13">
        <v>330</v>
      </c>
      <c r="H63" s="13">
        <v>10500</v>
      </c>
      <c r="I63" s="13">
        <v>0</v>
      </c>
      <c r="J63" s="13">
        <v>0</v>
      </c>
      <c r="K63" s="13">
        <v>0</v>
      </c>
    </row>
    <row r="64" spans="1:11" ht="16.5" customHeight="1" x14ac:dyDescent="0.2">
      <c r="A64" s="3"/>
      <c r="B64" s="4"/>
      <c r="C64" s="4" t="s">
        <v>113</v>
      </c>
      <c r="D64" s="30" t="s">
        <v>31</v>
      </c>
      <c r="E64" s="58">
        <v>0</v>
      </c>
      <c r="F64" s="39">
        <v>0</v>
      </c>
      <c r="G64" s="13">
        <v>0</v>
      </c>
      <c r="H64" s="13">
        <v>84800</v>
      </c>
      <c r="I64" s="13">
        <v>62000</v>
      </c>
      <c r="J64" s="13">
        <v>0</v>
      </c>
      <c r="K64" s="13">
        <v>2400</v>
      </c>
    </row>
    <row r="65" spans="1:11" ht="27" customHeight="1" x14ac:dyDescent="0.2">
      <c r="A65" s="3"/>
      <c r="B65" s="10" t="s">
        <v>121</v>
      </c>
      <c r="C65" s="10" t="s">
        <v>36</v>
      </c>
      <c r="D65" s="31" t="s">
        <v>31</v>
      </c>
      <c r="E65" s="64">
        <v>1791314</v>
      </c>
      <c r="F65" s="45">
        <v>1965400</v>
      </c>
      <c r="G65" s="20">
        <v>2028260</v>
      </c>
      <c r="H65" s="20">
        <v>2150000</v>
      </c>
      <c r="I65" s="20">
        <v>2280000</v>
      </c>
      <c r="J65" s="20">
        <v>2420000</v>
      </c>
      <c r="K65" s="20">
        <v>2570000</v>
      </c>
    </row>
    <row r="66" spans="1:11" ht="27" customHeight="1" x14ac:dyDescent="0.2">
      <c r="A66" s="3"/>
      <c r="B66" s="4" t="s">
        <v>66</v>
      </c>
      <c r="C66" s="4" t="s">
        <v>27</v>
      </c>
      <c r="D66" s="30" t="s">
        <v>23</v>
      </c>
      <c r="E66" s="58">
        <v>107.5</v>
      </c>
      <c r="F66" s="42">
        <v>96.2</v>
      </c>
      <c r="G66" s="15">
        <f t="shared" ref="G66:K66" si="10">G65/F65/G67*10000</f>
        <v>95.731290471728627</v>
      </c>
      <c r="H66" s="15">
        <f t="shared" si="10"/>
        <v>101.82727095913796</v>
      </c>
      <c r="I66" s="15">
        <f t="shared" si="10"/>
        <v>101.96779964221824</v>
      </c>
      <c r="J66" s="15">
        <f t="shared" si="10"/>
        <v>102.25467329209344</v>
      </c>
      <c r="K66" s="15">
        <f t="shared" si="10"/>
        <v>102.31054634627938</v>
      </c>
    </row>
    <row r="67" spans="1:11" ht="16.5" customHeight="1" x14ac:dyDescent="0.2">
      <c r="A67" s="3"/>
      <c r="B67" s="4" t="s">
        <v>67</v>
      </c>
      <c r="C67" s="4" t="s">
        <v>29</v>
      </c>
      <c r="D67" s="30" t="s">
        <v>23</v>
      </c>
      <c r="E67" s="58">
        <v>107.6</v>
      </c>
      <c r="F67" s="39">
        <v>116.1</v>
      </c>
      <c r="G67" s="13">
        <v>107.8</v>
      </c>
      <c r="H67" s="13">
        <v>104.1</v>
      </c>
      <c r="I67" s="13">
        <v>104</v>
      </c>
      <c r="J67" s="13">
        <v>103.8</v>
      </c>
      <c r="K67" s="13">
        <v>103.8</v>
      </c>
    </row>
    <row r="68" spans="1:11" ht="27" customHeight="1" x14ac:dyDescent="0.2">
      <c r="A68" s="3"/>
      <c r="B68" s="10" t="s">
        <v>122</v>
      </c>
      <c r="C68" s="10" t="s">
        <v>37</v>
      </c>
      <c r="D68" s="31" t="s">
        <v>31</v>
      </c>
      <c r="E68" s="64">
        <v>292051</v>
      </c>
      <c r="F68" s="45">
        <v>120270</v>
      </c>
      <c r="G68" s="20">
        <v>120250</v>
      </c>
      <c r="H68" s="20">
        <v>127000</v>
      </c>
      <c r="I68" s="20">
        <v>135000</v>
      </c>
      <c r="J68" s="20">
        <v>144000</v>
      </c>
      <c r="K68" s="20">
        <v>154000</v>
      </c>
    </row>
    <row r="69" spans="1:11" ht="27" customHeight="1" x14ac:dyDescent="0.2">
      <c r="A69" s="3"/>
      <c r="B69" s="4" t="s">
        <v>68</v>
      </c>
      <c r="C69" s="4" t="s">
        <v>27</v>
      </c>
      <c r="D69" s="30" t="s">
        <v>23</v>
      </c>
      <c r="E69" s="58">
        <v>95.68</v>
      </c>
      <c r="F69" s="39">
        <f>F68/E68/F67*10000</f>
        <v>35.470425119636595</v>
      </c>
      <c r="G69" s="13">
        <f t="shared" ref="G69:K69" si="11">G68/F68/G67*10000</f>
        <v>92.74895245746545</v>
      </c>
      <c r="H69" s="13">
        <f t="shared" si="11"/>
        <v>101.45370375917928</v>
      </c>
      <c r="I69" s="13">
        <f t="shared" si="11"/>
        <v>102.21078134463963</v>
      </c>
      <c r="J69" s="13">
        <f t="shared" si="11"/>
        <v>102.76172125883107</v>
      </c>
      <c r="K69" s="13">
        <f t="shared" si="11"/>
        <v>103.02932990794264</v>
      </c>
    </row>
    <row r="70" spans="1:11" ht="27" customHeight="1" x14ac:dyDescent="0.2">
      <c r="A70" s="3"/>
      <c r="B70" s="4" t="s">
        <v>93</v>
      </c>
      <c r="C70" s="4" t="s">
        <v>29</v>
      </c>
      <c r="D70" s="30" t="s">
        <v>23</v>
      </c>
      <c r="E70" s="58">
        <v>106.6</v>
      </c>
      <c r="F70" s="39">
        <v>109</v>
      </c>
      <c r="G70" s="13">
        <v>106.6</v>
      </c>
      <c r="H70" s="13">
        <v>104.5</v>
      </c>
      <c r="I70" s="13">
        <v>104.6</v>
      </c>
      <c r="J70" s="13">
        <v>104.6</v>
      </c>
      <c r="K70" s="13">
        <v>104.6</v>
      </c>
    </row>
    <row r="71" spans="1:11" ht="27" customHeight="1" x14ac:dyDescent="0.2">
      <c r="A71" s="3"/>
      <c r="B71" s="11" t="s">
        <v>123</v>
      </c>
      <c r="C71" s="4" t="s">
        <v>38</v>
      </c>
      <c r="D71" s="30" t="s">
        <v>39</v>
      </c>
      <c r="E71" s="58">
        <v>9.1</v>
      </c>
      <c r="F71" s="42">
        <v>9.1</v>
      </c>
      <c r="G71" s="13">
        <v>10</v>
      </c>
      <c r="H71" s="13">
        <v>10</v>
      </c>
      <c r="I71" s="13">
        <v>10</v>
      </c>
      <c r="J71" s="13">
        <v>10</v>
      </c>
      <c r="K71" s="13">
        <v>10</v>
      </c>
    </row>
    <row r="72" spans="1:11" ht="16.5" customHeight="1" x14ac:dyDescent="0.2">
      <c r="A72" s="3"/>
      <c r="B72" s="10" t="s">
        <v>124</v>
      </c>
      <c r="C72" s="10" t="s">
        <v>40</v>
      </c>
      <c r="D72" s="31" t="s">
        <v>31</v>
      </c>
      <c r="E72" s="57">
        <v>1442131.56</v>
      </c>
      <c r="F72" s="37">
        <f>F81+F75</f>
        <v>1593903.62</v>
      </c>
      <c r="G72" s="88">
        <f t="shared" ref="G72:K72" si="12">G81+G75</f>
        <v>1622172.27</v>
      </c>
      <c r="H72" s="88">
        <f t="shared" si="12"/>
        <v>1603558.1573422381</v>
      </c>
      <c r="I72" s="88">
        <f t="shared" si="12"/>
        <v>1677416.9852358291</v>
      </c>
      <c r="J72" s="88">
        <f t="shared" si="12"/>
        <v>1690026.9292306812</v>
      </c>
      <c r="K72" s="88">
        <f t="shared" si="12"/>
        <v>1765964.605658436</v>
      </c>
    </row>
    <row r="73" spans="1:11" ht="16.5" customHeight="1" x14ac:dyDescent="0.2">
      <c r="A73" s="3"/>
      <c r="B73" s="4" t="s">
        <v>69</v>
      </c>
      <c r="C73" s="4" t="s">
        <v>41</v>
      </c>
      <c r="D73" s="30" t="s">
        <v>23</v>
      </c>
      <c r="E73" s="58">
        <v>110.9</v>
      </c>
      <c r="F73" s="39">
        <v>110.5</v>
      </c>
      <c r="G73" s="89">
        <f>G72/F72*100</f>
        <v>101.77354826510776</v>
      </c>
      <c r="H73" s="89">
        <f>H72/G72*100</f>
        <v>98.852519365420918</v>
      </c>
      <c r="I73" s="89">
        <f>I72/H72*100</f>
        <v>104.60593384501911</v>
      </c>
      <c r="J73" s="89">
        <f>J72/I72*100</f>
        <v>100.75174772318638</v>
      </c>
      <c r="K73" s="89">
        <f>K72/J72*100</f>
        <v>104.49328203677337</v>
      </c>
    </row>
    <row r="74" spans="1:11" ht="16.5" customHeight="1" x14ac:dyDescent="0.2">
      <c r="A74" s="3"/>
      <c r="B74" s="4"/>
      <c r="C74" s="4" t="s">
        <v>42</v>
      </c>
      <c r="D74" s="30" t="s">
        <v>17</v>
      </c>
      <c r="E74" s="65"/>
      <c r="F74" s="46"/>
      <c r="G74" s="90"/>
      <c r="H74" s="90"/>
      <c r="I74" s="90"/>
      <c r="J74" s="90"/>
      <c r="K74" s="90"/>
    </row>
    <row r="75" spans="1:11" ht="27" customHeight="1" x14ac:dyDescent="0.2">
      <c r="A75" s="3"/>
      <c r="B75" s="4" t="s">
        <v>70</v>
      </c>
      <c r="C75" s="4" t="s">
        <v>43</v>
      </c>
      <c r="D75" s="30" t="s">
        <v>31</v>
      </c>
      <c r="E75" s="65">
        <v>1200633.2</v>
      </c>
      <c r="F75" s="46">
        <v>1303051.8</v>
      </c>
      <c r="G75" s="91">
        <v>1309381.92</v>
      </c>
      <c r="H75" s="91">
        <f t="shared" ref="H75:K75" si="13">H77+H79</f>
        <v>1280820.7392622381</v>
      </c>
      <c r="I75" s="91">
        <f t="shared" si="13"/>
        <v>1336983.4587258291</v>
      </c>
      <c r="J75" s="91">
        <f t="shared" si="13"/>
        <v>1329843.060724681</v>
      </c>
      <c r="K75" s="91">
        <f t="shared" si="13"/>
        <v>1384906.444773111</v>
      </c>
    </row>
    <row r="76" spans="1:11" ht="27" customHeight="1" x14ac:dyDescent="0.2">
      <c r="A76" s="3"/>
      <c r="B76" s="4"/>
      <c r="C76" s="4"/>
      <c r="D76" s="30"/>
      <c r="E76" s="65"/>
      <c r="F76" s="46">
        <f>F75/E75*100</f>
        <v>108.53038213502674</v>
      </c>
      <c r="G76" s="91">
        <f>G75/F75*100</f>
        <v>100.48579189254025</v>
      </c>
      <c r="H76" s="91">
        <f t="shared" ref="H76:K76" si="14">H75/G75*100</f>
        <v>97.818728034845492</v>
      </c>
      <c r="I76" s="91">
        <f t="shared" si="14"/>
        <v>104.38490084849352</v>
      </c>
      <c r="J76" s="91">
        <f t="shared" si="14"/>
        <v>99.465932210713135</v>
      </c>
      <c r="K76" s="91">
        <f t="shared" si="14"/>
        <v>104.14059265146851</v>
      </c>
    </row>
    <row r="77" spans="1:11" ht="16.5" customHeight="1" x14ac:dyDescent="0.2">
      <c r="A77" s="3"/>
      <c r="B77" s="4" t="s">
        <v>125</v>
      </c>
      <c r="C77" s="4" t="s">
        <v>56</v>
      </c>
      <c r="D77" s="30" t="s">
        <v>31</v>
      </c>
      <c r="E77" s="58">
        <v>434394</v>
      </c>
      <c r="F77" s="42">
        <v>443887.4</v>
      </c>
      <c r="G77" s="91">
        <f>17747.17*1698*12/1000</f>
        <v>361616.33591999998</v>
      </c>
      <c r="H77" s="91">
        <f>17747.17*1698*12/1000</f>
        <v>361616.33591999998</v>
      </c>
      <c r="I77" s="91">
        <f>I99*I106*12/1000</f>
        <v>374453.07694703998</v>
      </c>
      <c r="J77" s="91">
        <f>J99*J106*12/1000</f>
        <v>381942.1384859808</v>
      </c>
      <c r="K77" s="91">
        <f>K99*K106*12/1000</f>
        <v>389580.98125570046</v>
      </c>
    </row>
    <row r="78" spans="1:11" ht="16.5" customHeight="1" x14ac:dyDescent="0.2">
      <c r="A78" s="3"/>
      <c r="B78" s="4"/>
      <c r="C78" s="4"/>
      <c r="D78" s="30"/>
      <c r="E78" s="58"/>
      <c r="F78" s="42"/>
      <c r="G78" s="91">
        <f>G77/F77*100</f>
        <v>81.465780718263233</v>
      </c>
      <c r="H78" s="91">
        <f t="shared" ref="H78:K78" si="15">H77/G77*100</f>
        <v>100</v>
      </c>
      <c r="I78" s="91">
        <f t="shared" si="15"/>
        <v>103.54982332155478</v>
      </c>
      <c r="J78" s="91">
        <f t="shared" si="15"/>
        <v>102</v>
      </c>
      <c r="K78" s="91">
        <f t="shared" si="15"/>
        <v>102</v>
      </c>
    </row>
    <row r="79" spans="1:11" ht="27" customHeight="1" x14ac:dyDescent="0.2">
      <c r="A79" s="3"/>
      <c r="B79" s="4" t="s">
        <v>126</v>
      </c>
      <c r="C79" s="4" t="s">
        <v>44</v>
      </c>
      <c r="D79" s="30" t="s">
        <v>45</v>
      </c>
      <c r="E79" s="65">
        <v>766239.2</v>
      </c>
      <c r="F79" s="46">
        <f>F75-F77</f>
        <v>859164.4</v>
      </c>
      <c r="G79" s="91">
        <f>G75-G77</f>
        <v>947765.58407999994</v>
      </c>
      <c r="H79" s="91">
        <f t="shared" ref="H79:K79" si="16">H100*H107*12/1000</f>
        <v>919204.40334223828</v>
      </c>
      <c r="I79" s="91">
        <f t="shared" si="16"/>
        <v>962530.38177878922</v>
      </c>
      <c r="J79" s="91">
        <f t="shared" si="16"/>
        <v>947900.92223870021</v>
      </c>
      <c r="K79" s="91">
        <f t="shared" si="16"/>
        <v>995325.46351741045</v>
      </c>
    </row>
    <row r="80" spans="1:11" ht="27" customHeight="1" x14ac:dyDescent="0.2">
      <c r="A80" s="3"/>
      <c r="B80" s="4"/>
      <c r="C80" s="4"/>
      <c r="D80" s="30"/>
      <c r="E80" s="65"/>
      <c r="F80" s="46"/>
      <c r="G80" s="91">
        <f>G79/F79*100</f>
        <v>110.31248316154625</v>
      </c>
      <c r="H80" s="91">
        <f t="shared" ref="H80:K80" si="17">H79/G79*100</f>
        <v>96.986472054111758</v>
      </c>
      <c r="I80" s="91">
        <f t="shared" si="17"/>
        <v>104.71342155009454</v>
      </c>
      <c r="J80" s="91">
        <f t="shared" si="17"/>
        <v>98.480104127928598</v>
      </c>
      <c r="K80" s="91">
        <f t="shared" si="17"/>
        <v>105.00311162971607</v>
      </c>
    </row>
    <row r="81" spans="1:11" ht="16.5" customHeight="1" x14ac:dyDescent="0.2">
      <c r="A81" s="3"/>
      <c r="B81" s="4" t="s">
        <v>127</v>
      </c>
      <c r="C81" s="4" t="s">
        <v>94</v>
      </c>
      <c r="D81" s="30" t="s">
        <v>45</v>
      </c>
      <c r="E81" s="65">
        <v>241489.4</v>
      </c>
      <c r="F81" s="46">
        <v>290851.82</v>
      </c>
      <c r="G81" s="91">
        <v>312790.34999999998</v>
      </c>
      <c r="H81" s="91">
        <f>H101*H108*12/1000</f>
        <v>322737.41807999997</v>
      </c>
      <c r="I81" s="91">
        <f>I101*I108*12/1000</f>
        <v>340433.52651</v>
      </c>
      <c r="J81" s="91">
        <f>J101*J108*12/1000</f>
        <v>360183.86850600003</v>
      </c>
      <c r="K81" s="91">
        <f>K101*K108*12/1000</f>
        <v>381058.16088532499</v>
      </c>
    </row>
    <row r="82" spans="1:11" ht="16.5" customHeight="1" x14ac:dyDescent="0.2">
      <c r="A82" s="3"/>
      <c r="B82" s="4"/>
      <c r="C82" s="4"/>
      <c r="D82" s="30"/>
      <c r="E82" s="65"/>
      <c r="F82" s="46"/>
      <c r="G82" s="91">
        <f>G81/F81*100</f>
        <v>107.54285463986437</v>
      </c>
      <c r="H82" s="91">
        <f t="shared" ref="H82:K82" si="18">H81/G81*100</f>
        <v>103.18010708450565</v>
      </c>
      <c r="I82" s="91">
        <f t="shared" si="18"/>
        <v>105.48312883435584</v>
      </c>
      <c r="J82" s="91">
        <f t="shared" si="18"/>
        <v>105.80152671755727</v>
      </c>
      <c r="K82" s="91">
        <f t="shared" si="18"/>
        <v>105.79545454545453</v>
      </c>
    </row>
    <row r="83" spans="1:11" ht="16.5" customHeight="1" x14ac:dyDescent="0.2">
      <c r="A83" s="3"/>
      <c r="B83" s="10"/>
      <c r="C83" s="4" t="s">
        <v>81</v>
      </c>
      <c r="D83" s="30" t="s">
        <v>31</v>
      </c>
      <c r="E83" s="65"/>
      <c r="F83" s="46"/>
      <c r="G83" s="91"/>
      <c r="H83" s="91"/>
      <c r="I83" s="91"/>
      <c r="J83" s="91"/>
      <c r="K83" s="91"/>
    </row>
    <row r="84" spans="1:11" ht="16.5" customHeight="1" x14ac:dyDescent="0.2">
      <c r="A84" s="3"/>
      <c r="B84" s="4"/>
      <c r="C84" s="4" t="s">
        <v>111</v>
      </c>
      <c r="D84" s="30" t="s">
        <v>31</v>
      </c>
      <c r="E84" s="66">
        <v>38385</v>
      </c>
      <c r="F84" s="17">
        <v>38877</v>
      </c>
      <c r="G84" s="92">
        <f>169*G110*12/1000</f>
        <v>37669.532160000002</v>
      </c>
      <c r="H84" s="92">
        <f>169*H110*12/1000</f>
        <v>38422.922803199996</v>
      </c>
      <c r="I84" s="92">
        <f>169*I110*12/1000</f>
        <v>39191.381259264002</v>
      </c>
      <c r="J84" s="92">
        <f>169*J110*12/1000</f>
        <v>39975.208884449276</v>
      </c>
      <c r="K84" s="92">
        <f>169*K110*12/1000</f>
        <v>40774.71306213826</v>
      </c>
    </row>
    <row r="85" spans="1:11" ht="16.5" customHeight="1" x14ac:dyDescent="0.2">
      <c r="A85" s="3"/>
      <c r="B85" s="4"/>
      <c r="C85" s="4" t="s">
        <v>102</v>
      </c>
      <c r="D85" s="30" t="s">
        <v>31</v>
      </c>
      <c r="E85" s="66">
        <v>228507.1</v>
      </c>
      <c r="F85" s="17">
        <v>238516.1</v>
      </c>
      <c r="G85" s="92">
        <f>819*G111*12/1000</f>
        <v>262802.58731999999</v>
      </c>
      <c r="H85" s="92">
        <f>819*H111*12/1000</f>
        <v>275942.716686</v>
      </c>
      <c r="I85" s="92">
        <f>819*I111*12/1000</f>
        <v>289739.85252029996</v>
      </c>
      <c r="J85" s="92">
        <f>819*J111*12/1000</f>
        <v>304226.845146315</v>
      </c>
      <c r="K85" s="92">
        <f>819*K111*12/1000</f>
        <v>319438.18740363076</v>
      </c>
    </row>
    <row r="86" spans="1:11" ht="16.5" customHeight="1" x14ac:dyDescent="0.2">
      <c r="A86" s="3"/>
      <c r="B86" s="4"/>
      <c r="C86" s="4" t="s">
        <v>101</v>
      </c>
      <c r="D86" s="30" t="s">
        <v>31</v>
      </c>
      <c r="E86" s="66">
        <v>49446</v>
      </c>
      <c r="F86" s="17">
        <v>50903.4</v>
      </c>
      <c r="G86" s="92">
        <f>171*G112*12/1000</f>
        <v>58036.716</v>
      </c>
      <c r="H86" s="92">
        <f>171*H112*12/1000</f>
        <v>60938.551800000001</v>
      </c>
      <c r="I86" s="92">
        <f>171*I112*12/1000</f>
        <v>63985.47939</v>
      </c>
      <c r="J86" s="92">
        <f>171*J112*12/1000</f>
        <v>67184.753359499984</v>
      </c>
      <c r="K86" s="92">
        <f>171*K112*12/1000</f>
        <v>70543.991027475</v>
      </c>
    </row>
    <row r="87" spans="1:11" ht="16.5" customHeight="1" x14ac:dyDescent="0.2">
      <c r="A87" s="3"/>
      <c r="B87" s="4"/>
      <c r="C87" s="4" t="s">
        <v>107</v>
      </c>
      <c r="D87" s="30" t="s">
        <v>31</v>
      </c>
      <c r="E87" s="66">
        <v>99549.5</v>
      </c>
      <c r="F87" s="17">
        <v>110125</v>
      </c>
      <c r="G87" s="92">
        <f>363*G113*12/1000</f>
        <v>89155.297440000009</v>
      </c>
      <c r="H87" s="92">
        <f>363*H113*12/1000</f>
        <v>90938.403388799998</v>
      </c>
      <c r="I87" s="92">
        <f>363*I113*12/1000</f>
        <v>92757.171456576019</v>
      </c>
      <c r="J87" s="92">
        <f>363*J113*12/1000</f>
        <v>94612.314885707543</v>
      </c>
      <c r="K87" s="92">
        <f>363*K113*12/1000</f>
        <v>96504.561183421683</v>
      </c>
    </row>
    <row r="88" spans="1:11" ht="16.5" customHeight="1" x14ac:dyDescent="0.2">
      <c r="A88" s="3"/>
      <c r="B88" s="4"/>
      <c r="C88" s="4" t="s">
        <v>103</v>
      </c>
      <c r="D88" s="30" t="s">
        <v>31</v>
      </c>
      <c r="E88" s="66">
        <v>9829.2999999999993</v>
      </c>
      <c r="F88" s="17">
        <v>6977.9</v>
      </c>
      <c r="G88" s="92">
        <f>48*G114*12/1000</f>
        <v>7999.1366399999997</v>
      </c>
      <c r="H88" s="92">
        <f>48*H114*12/1000</f>
        <v>8159.1193727999998</v>
      </c>
      <c r="I88" s="92">
        <f>48*I114*12/1000</f>
        <v>8322.3017602559976</v>
      </c>
      <c r="J88" s="92">
        <f>48*J114*12/1000</f>
        <v>8488.7477954611186</v>
      </c>
      <c r="K88" s="92">
        <f>48*K114*12/1000</f>
        <v>8658.5227513703412</v>
      </c>
    </row>
    <row r="89" spans="1:11" ht="16.5" customHeight="1" x14ac:dyDescent="0.2">
      <c r="A89" s="3"/>
      <c r="B89" s="4"/>
      <c r="C89" s="4" t="s">
        <v>98</v>
      </c>
      <c r="D89" s="30" t="s">
        <v>31</v>
      </c>
      <c r="E89" s="66">
        <v>89104.3</v>
      </c>
      <c r="F89" s="17">
        <v>87554.7</v>
      </c>
      <c r="G89" s="92">
        <f>259*G115*12/1000</f>
        <v>84665.028000000006</v>
      </c>
      <c r="H89" s="92">
        <f>259*H115*12/1000/3</f>
        <v>28786.109520000002</v>
      </c>
      <c r="I89" s="92">
        <f>259*I115*12/1000</f>
        <v>0</v>
      </c>
      <c r="J89" s="92">
        <f>259*J115*12/1000</f>
        <v>0</v>
      </c>
      <c r="K89" s="92">
        <f>259*K115*12/1000</f>
        <v>0</v>
      </c>
    </row>
    <row r="90" spans="1:11" ht="16.5" customHeight="1" x14ac:dyDescent="0.2">
      <c r="A90" s="3"/>
      <c r="B90" s="4"/>
      <c r="C90" s="4" t="s">
        <v>104</v>
      </c>
      <c r="D90" s="30" t="s">
        <v>31</v>
      </c>
      <c r="E90" s="66">
        <v>38383.46</v>
      </c>
      <c r="F90" s="17">
        <v>33429.4</v>
      </c>
      <c r="G90" s="92">
        <f>88*G116*12/1000</f>
        <v>25536.582719999999</v>
      </c>
      <c r="H90" s="92">
        <f>88*H116*12/1000</f>
        <v>26813.411855999999</v>
      </c>
      <c r="I90" s="92">
        <f>88*I116*12/1000</f>
        <v>28154.082448799996</v>
      </c>
      <c r="J90" s="92">
        <f>88*J116*12/1000</f>
        <v>29561.786571240002</v>
      </c>
      <c r="K90" s="92">
        <f>88*K116*12/1000</f>
        <v>31039.875899801998</v>
      </c>
    </row>
    <row r="91" spans="1:11" ht="16.5" customHeight="1" x14ac:dyDescent="0.2">
      <c r="A91" s="3"/>
      <c r="B91" s="4"/>
      <c r="C91" s="4" t="s">
        <v>97</v>
      </c>
      <c r="D91" s="30" t="s">
        <v>31</v>
      </c>
      <c r="E91" s="66">
        <v>57189.8</v>
      </c>
      <c r="F91" s="90">
        <v>69988.5</v>
      </c>
      <c r="G91" s="92">
        <f>152*G117*12/1000</f>
        <v>67923.936000000002</v>
      </c>
      <c r="H91" s="92">
        <f>152*H117*12/1000</f>
        <v>70301.273759999996</v>
      </c>
      <c r="I91" s="92">
        <f>152*I117*12/1000</f>
        <v>72761.818341599981</v>
      </c>
      <c r="J91" s="92">
        <f>152*J117*12/1000</f>
        <v>75308.48198355599</v>
      </c>
      <c r="K91" s="92">
        <f>152*K117*12/1000</f>
        <v>77944.278852980453</v>
      </c>
    </row>
    <row r="92" spans="1:11" ht="16.5" customHeight="1" x14ac:dyDescent="0.2">
      <c r="A92" s="3"/>
      <c r="B92" s="4"/>
      <c r="C92" s="4" t="s">
        <v>99</v>
      </c>
      <c r="D92" s="30" t="s">
        <v>31</v>
      </c>
      <c r="E92" s="66">
        <v>21878.3</v>
      </c>
      <c r="F92" s="90">
        <v>24643.599999999999</v>
      </c>
      <c r="G92" s="92">
        <f>73*G118*12/1000</f>
        <v>24876.306359999999</v>
      </c>
      <c r="H92" s="92">
        <f>73*H118*12/1000</f>
        <v>25871.3586144</v>
      </c>
      <c r="I92" s="92">
        <f>73*I118*12/1000</f>
        <v>26906.212958975997</v>
      </c>
      <c r="J92" s="92">
        <f>73*J118*12/1000</f>
        <v>27982.461477335037</v>
      </c>
      <c r="K92" s="92">
        <f>73*K118*12/1000</f>
        <v>29101.759936428443</v>
      </c>
    </row>
    <row r="93" spans="1:11" ht="16.5" customHeight="1" x14ac:dyDescent="0.2">
      <c r="A93" s="3"/>
      <c r="B93" s="4"/>
      <c r="C93" s="4" t="s">
        <v>100</v>
      </c>
      <c r="D93" s="30" t="s">
        <v>31</v>
      </c>
      <c r="E93" s="66">
        <v>3984.3</v>
      </c>
      <c r="F93" s="90">
        <v>12981.5</v>
      </c>
      <c r="G93" s="92">
        <f>47*G119*12/1000</f>
        <v>13493.660519999999</v>
      </c>
      <c r="H93" s="92">
        <f>47*H119*12/1000</f>
        <v>13763.5337304</v>
      </c>
      <c r="I93" s="92">
        <f>47*I119*12/1000</f>
        <v>14038.804405007999</v>
      </c>
      <c r="J93" s="92">
        <f>47*J119*12/1000</f>
        <v>14319.580493108158</v>
      </c>
      <c r="K93" s="92">
        <f>47*K119*12/1000</f>
        <v>14605.972102970321</v>
      </c>
    </row>
    <row r="94" spans="1:11" ht="16.5" customHeight="1" x14ac:dyDescent="0.2">
      <c r="A94" s="3"/>
      <c r="B94" s="4"/>
      <c r="C94" s="4" t="s">
        <v>113</v>
      </c>
      <c r="D94" s="30" t="s">
        <v>31</v>
      </c>
      <c r="E94" s="67">
        <v>0</v>
      </c>
      <c r="F94" s="103">
        <v>0</v>
      </c>
      <c r="G94" s="92">
        <v>0</v>
      </c>
      <c r="H94" s="92">
        <f>47*H120*12/1000</f>
        <v>0</v>
      </c>
      <c r="I94" s="92">
        <f>47*I120*12/1000</f>
        <v>29762.844000000001</v>
      </c>
      <c r="J94" s="92">
        <f>47*J120*12/1000</f>
        <v>31251.24</v>
      </c>
      <c r="K94" s="92">
        <f>47*K120*12/1000</f>
        <v>33036.300000000003</v>
      </c>
    </row>
    <row r="95" spans="1:11" ht="27" customHeight="1" x14ac:dyDescent="0.2">
      <c r="A95" s="3"/>
      <c r="B95" s="24" t="s">
        <v>128</v>
      </c>
      <c r="C95" s="24" t="s">
        <v>46</v>
      </c>
      <c r="D95" s="33" t="s">
        <v>47</v>
      </c>
      <c r="E95" s="68">
        <v>5492</v>
      </c>
      <c r="F95" s="104">
        <f>F98+F101</f>
        <v>5492</v>
      </c>
      <c r="G95" s="93">
        <f>G98+G101</f>
        <v>5755</v>
      </c>
      <c r="H95" s="93">
        <f>H98+H101</f>
        <v>5639</v>
      </c>
      <c r="I95" s="93">
        <f t="shared" ref="I95:K95" si="19">I98+I101</f>
        <v>5689</v>
      </c>
      <c r="J95" s="93">
        <v>5699</v>
      </c>
      <c r="K95" s="93">
        <v>5709</v>
      </c>
    </row>
    <row r="96" spans="1:11" ht="16.5" customHeight="1" x14ac:dyDescent="0.2">
      <c r="A96" s="3"/>
      <c r="B96" s="23" t="s">
        <v>71</v>
      </c>
      <c r="C96" s="23" t="s">
        <v>48</v>
      </c>
      <c r="D96" s="34" t="s">
        <v>23</v>
      </c>
      <c r="E96" s="69">
        <v>97.55</v>
      </c>
      <c r="F96" s="47">
        <f t="shared" ref="F96:K96" si="20">F95/E95*100</f>
        <v>100</v>
      </c>
      <c r="G96" s="94">
        <f t="shared" si="20"/>
        <v>104.78878368536053</v>
      </c>
      <c r="H96" s="94">
        <f t="shared" si="20"/>
        <v>97.984361424847961</v>
      </c>
      <c r="I96" s="94">
        <f t="shared" si="20"/>
        <v>100.88668203582196</v>
      </c>
      <c r="J96" s="94">
        <f t="shared" si="20"/>
        <v>100.17577781683951</v>
      </c>
      <c r="K96" s="94">
        <f t="shared" si="20"/>
        <v>100.1754693805931</v>
      </c>
    </row>
    <row r="97" spans="1:11" ht="16.5" customHeight="1" x14ac:dyDescent="0.2">
      <c r="A97" s="3"/>
      <c r="B97" s="23"/>
      <c r="C97" s="23" t="s">
        <v>49</v>
      </c>
      <c r="D97" s="34" t="s">
        <v>17</v>
      </c>
      <c r="E97" s="70"/>
      <c r="F97" s="48"/>
      <c r="G97" s="95"/>
      <c r="H97" s="95"/>
      <c r="I97" s="95"/>
      <c r="J97" s="95"/>
      <c r="K97" s="95"/>
    </row>
    <row r="98" spans="1:11" ht="27" customHeight="1" x14ac:dyDescent="0.2">
      <c r="A98" s="3"/>
      <c r="B98" s="23" t="s">
        <v>110</v>
      </c>
      <c r="C98" s="23" t="s">
        <v>50</v>
      </c>
      <c r="D98" s="34" t="s">
        <v>47</v>
      </c>
      <c r="E98" s="71">
        <v>4428</v>
      </c>
      <c r="F98" s="49">
        <v>4428</v>
      </c>
      <c r="G98" s="96">
        <v>4481</v>
      </c>
      <c r="H98" s="96">
        <v>4335</v>
      </c>
      <c r="I98" s="96">
        <v>4379</v>
      </c>
      <c r="J98" s="96">
        <v>4379</v>
      </c>
      <c r="K98" s="96">
        <v>4389</v>
      </c>
    </row>
    <row r="99" spans="1:11" ht="16.5" customHeight="1" x14ac:dyDescent="0.2">
      <c r="A99" s="3"/>
      <c r="B99" s="23" t="s">
        <v>129</v>
      </c>
      <c r="C99" s="23" t="s">
        <v>51</v>
      </c>
      <c r="D99" s="34" t="s">
        <v>47</v>
      </c>
      <c r="E99" s="71">
        <v>1724</v>
      </c>
      <c r="F99" s="49">
        <v>1690</v>
      </c>
      <c r="G99" s="96">
        <v>1672</v>
      </c>
      <c r="H99" s="96">
        <v>1690</v>
      </c>
      <c r="I99" s="96">
        <v>1690</v>
      </c>
      <c r="J99" s="96">
        <v>1690</v>
      </c>
      <c r="K99" s="96">
        <v>1690</v>
      </c>
    </row>
    <row r="100" spans="1:11" ht="27" customHeight="1" x14ac:dyDescent="0.2">
      <c r="A100" s="3"/>
      <c r="B100" s="23" t="s">
        <v>130</v>
      </c>
      <c r="C100" s="23" t="s">
        <v>52</v>
      </c>
      <c r="D100" s="34" t="s">
        <v>47</v>
      </c>
      <c r="E100" s="71">
        <v>2704</v>
      </c>
      <c r="F100" s="49">
        <f>F98-F99</f>
        <v>2738</v>
      </c>
      <c r="G100" s="49">
        <f>G98-G99</f>
        <v>2809</v>
      </c>
      <c r="H100" s="49">
        <f>H98-H99</f>
        <v>2645</v>
      </c>
      <c r="I100" s="49">
        <f>I98-I99</f>
        <v>2689</v>
      </c>
      <c r="J100" s="96">
        <v>2571</v>
      </c>
      <c r="K100" s="96">
        <v>2621</v>
      </c>
    </row>
    <row r="101" spans="1:11" ht="16.5" customHeight="1" x14ac:dyDescent="0.2">
      <c r="A101" s="3"/>
      <c r="B101" s="23" t="s">
        <v>131</v>
      </c>
      <c r="C101" s="23" t="s">
        <v>95</v>
      </c>
      <c r="D101" s="34" t="s">
        <v>47</v>
      </c>
      <c r="E101" s="71">
        <v>1064</v>
      </c>
      <c r="F101" s="49">
        <v>1064</v>
      </c>
      <c r="G101" s="96">
        <v>1274</v>
      </c>
      <c r="H101" s="96">
        <v>1304</v>
      </c>
      <c r="I101" s="96">
        <v>1310</v>
      </c>
      <c r="J101" s="96">
        <v>1320</v>
      </c>
      <c r="K101" s="96">
        <v>1330</v>
      </c>
    </row>
    <row r="102" spans="1:11" ht="27" customHeight="1" x14ac:dyDescent="0.2">
      <c r="A102" s="3"/>
      <c r="B102" s="10" t="s">
        <v>132</v>
      </c>
      <c r="C102" s="10" t="s">
        <v>53</v>
      </c>
      <c r="D102" s="31" t="s">
        <v>54</v>
      </c>
      <c r="E102" s="72">
        <f>E72/12/E95*1000</f>
        <v>21882.306991988346</v>
      </c>
      <c r="F102" s="50">
        <v>23660</v>
      </c>
      <c r="G102" s="97">
        <v>24006</v>
      </c>
      <c r="H102" s="97">
        <v>25500</v>
      </c>
      <c r="I102" s="97">
        <v>27000</v>
      </c>
      <c r="J102" s="97">
        <v>28600</v>
      </c>
      <c r="K102" s="97">
        <v>30300</v>
      </c>
    </row>
    <row r="103" spans="1:11" ht="16.5" customHeight="1" x14ac:dyDescent="0.2">
      <c r="A103" s="3"/>
      <c r="B103" s="4" t="s">
        <v>133</v>
      </c>
      <c r="C103" s="4" t="s">
        <v>41</v>
      </c>
      <c r="D103" s="30" t="s">
        <v>23</v>
      </c>
      <c r="E103" s="58">
        <v>108</v>
      </c>
      <c r="F103" s="39">
        <f t="shared" ref="F103:K103" si="21">F102/E102*100</f>
        <v>108.12388295558833</v>
      </c>
      <c r="G103" s="89">
        <f t="shared" si="21"/>
        <v>101.46238377007609</v>
      </c>
      <c r="H103" s="89">
        <f t="shared" si="21"/>
        <v>106.22344413896525</v>
      </c>
      <c r="I103" s="89">
        <f t="shared" si="21"/>
        <v>105.88235294117648</v>
      </c>
      <c r="J103" s="89">
        <f t="shared" si="21"/>
        <v>105.92592592592594</v>
      </c>
      <c r="K103" s="89">
        <f t="shared" si="21"/>
        <v>105.94405594405593</v>
      </c>
    </row>
    <row r="104" spans="1:11" ht="16.5" customHeight="1" x14ac:dyDescent="0.2">
      <c r="A104" s="3"/>
      <c r="B104" s="4"/>
      <c r="C104" s="4" t="s">
        <v>55</v>
      </c>
      <c r="D104" s="30" t="s">
        <v>17</v>
      </c>
      <c r="E104" s="65"/>
      <c r="F104" s="51"/>
      <c r="G104" s="90"/>
      <c r="H104" s="90"/>
      <c r="I104" s="90"/>
      <c r="J104" s="90"/>
      <c r="K104" s="90"/>
    </row>
    <row r="105" spans="1:11" ht="27" customHeight="1" x14ac:dyDescent="0.2">
      <c r="A105" s="3"/>
      <c r="B105" s="4" t="s">
        <v>134</v>
      </c>
      <c r="C105" s="4" t="s">
        <v>43</v>
      </c>
      <c r="D105" s="30" t="s">
        <v>54</v>
      </c>
      <c r="E105" s="65">
        <f>E75/12/E98*1000</f>
        <v>22595.475760313158</v>
      </c>
      <c r="F105" s="46">
        <f>F75/12/F98*1000</f>
        <v>24522.956187895215</v>
      </c>
      <c r="G105" s="91">
        <f>G75/G98/12*1000</f>
        <v>24350.627092166927</v>
      </c>
      <c r="H105" s="91">
        <f>G105+(G105*2%)</f>
        <v>24837.639634010266</v>
      </c>
      <c r="I105" s="91">
        <f t="shared" ref="I105:K106" si="22">H105+(H105*2%)</f>
        <v>25334.392426690472</v>
      </c>
      <c r="J105" s="91">
        <f t="shared" si="22"/>
        <v>25841.080275224282</v>
      </c>
      <c r="K105" s="91">
        <f t="shared" si="22"/>
        <v>26357.901880728768</v>
      </c>
    </row>
    <row r="106" spans="1:11" ht="16.5" customHeight="1" x14ac:dyDescent="0.2">
      <c r="A106" s="3"/>
      <c r="B106" s="4" t="s">
        <v>135</v>
      </c>
      <c r="C106" s="4" t="s">
        <v>56</v>
      </c>
      <c r="D106" s="30" t="s">
        <v>54</v>
      </c>
      <c r="E106" s="65">
        <f>E77/12/E99*1000</f>
        <v>20997.389791183294</v>
      </c>
      <c r="F106" s="46">
        <f>F77/12/F99*1000</f>
        <v>21887.938856015779</v>
      </c>
      <c r="G106" s="91">
        <v>17747.169999999998</v>
      </c>
      <c r="H106" s="91">
        <f>G106+(G106*2%)</f>
        <v>18102.113399999998</v>
      </c>
      <c r="I106" s="91">
        <f t="shared" si="22"/>
        <v>18464.155667999999</v>
      </c>
      <c r="J106" s="91">
        <f t="shared" si="22"/>
        <v>18833.438781360001</v>
      </c>
      <c r="K106" s="91">
        <f t="shared" si="22"/>
        <v>19210.107556987201</v>
      </c>
    </row>
    <row r="107" spans="1:11" ht="27" customHeight="1" x14ac:dyDescent="0.2">
      <c r="A107" s="3"/>
      <c r="B107" s="4" t="s">
        <v>136</v>
      </c>
      <c r="C107" s="4" t="s">
        <v>44</v>
      </c>
      <c r="D107" s="30" t="s">
        <v>54</v>
      </c>
      <c r="E107" s="65">
        <f>E79/E100/12*1000</f>
        <v>23614.373767258381</v>
      </c>
      <c r="F107" s="102">
        <f>F79/F100/12*1000</f>
        <v>26149.391283175068</v>
      </c>
      <c r="G107" s="91">
        <f>G79/G100/12*1000</f>
        <v>28116.933193307221</v>
      </c>
      <c r="H107" s="91">
        <f>G107+(G107*3%)</f>
        <v>28960.441189106437</v>
      </c>
      <c r="I107" s="91">
        <f t="shared" ref="I107:K107" si="23">H107+(H107*3%)</f>
        <v>29829.254424779632</v>
      </c>
      <c r="J107" s="91">
        <f t="shared" si="23"/>
        <v>30724.13205752302</v>
      </c>
      <c r="K107" s="91">
        <f t="shared" si="23"/>
        <v>31645.856019248709</v>
      </c>
    </row>
    <row r="108" spans="1:11" ht="16.5" customHeight="1" x14ac:dyDescent="0.2">
      <c r="A108" s="3"/>
      <c r="B108" s="4" t="s">
        <v>137</v>
      </c>
      <c r="C108" s="4" t="s">
        <v>94</v>
      </c>
      <c r="D108" s="30" t="s">
        <v>54</v>
      </c>
      <c r="E108" s="65">
        <f>E81/12/E101*1000</f>
        <v>18913.643483709271</v>
      </c>
      <c r="F108" s="102">
        <f>F81/12/F101*1000</f>
        <v>22779.747807017546</v>
      </c>
      <c r="G108" s="91">
        <v>19642.7</v>
      </c>
      <c r="H108" s="91">
        <f>G108+(G108*5%)</f>
        <v>20624.834999999999</v>
      </c>
      <c r="I108" s="91">
        <f t="shared" ref="I108:K108" si="24">H108+(H108*5%)</f>
        <v>21656.07675</v>
      </c>
      <c r="J108" s="91">
        <f t="shared" si="24"/>
        <v>22738.8805875</v>
      </c>
      <c r="K108" s="91">
        <f t="shared" si="24"/>
        <v>23875.824616875001</v>
      </c>
    </row>
    <row r="109" spans="1:11" ht="16.5" customHeight="1" x14ac:dyDescent="0.2">
      <c r="A109" s="3"/>
      <c r="B109" s="10"/>
      <c r="C109" s="4" t="s">
        <v>81</v>
      </c>
      <c r="D109" s="30"/>
      <c r="E109" s="65"/>
      <c r="F109" s="102"/>
      <c r="G109" s="91"/>
      <c r="H109" s="91"/>
      <c r="I109" s="91"/>
      <c r="J109" s="91"/>
      <c r="K109" s="91"/>
    </row>
    <row r="110" spans="1:11" ht="16.5" customHeight="1" x14ac:dyDescent="0.2">
      <c r="A110" s="3"/>
      <c r="B110" s="4"/>
      <c r="C110" s="4" t="s">
        <v>111</v>
      </c>
      <c r="D110" s="30" t="s">
        <v>54</v>
      </c>
      <c r="E110" s="67">
        <v>19386.36</v>
      </c>
      <c r="F110" s="103">
        <v>17703.55</v>
      </c>
      <c r="G110" s="92">
        <v>18574.72</v>
      </c>
      <c r="H110" s="92">
        <f>G110+(G110*2%)</f>
        <v>18946.214400000001</v>
      </c>
      <c r="I110" s="92">
        <f t="shared" ref="I110:K110" si="25">H110+(H110*2%)</f>
        <v>19325.138687999999</v>
      </c>
      <c r="J110" s="92">
        <f t="shared" si="25"/>
        <v>19711.641461759998</v>
      </c>
      <c r="K110" s="92">
        <f t="shared" si="25"/>
        <v>20105.874290995198</v>
      </c>
    </row>
    <row r="111" spans="1:11" ht="16.5" customHeight="1" x14ac:dyDescent="0.2">
      <c r="A111" s="3"/>
      <c r="B111" s="4"/>
      <c r="C111" s="4" t="s">
        <v>102</v>
      </c>
      <c r="D111" s="30" t="s">
        <v>54</v>
      </c>
      <c r="E111" s="67">
        <v>24288.59481292517</v>
      </c>
      <c r="F111" s="103">
        <v>23861.154461784718</v>
      </c>
      <c r="G111" s="92">
        <v>26740.19</v>
      </c>
      <c r="H111" s="92">
        <f>G111+(G111*5%)</f>
        <v>28077.199499999999</v>
      </c>
      <c r="I111" s="92">
        <f t="shared" ref="I111:K112" si="26">H111+(H111*5%)</f>
        <v>29481.059474999998</v>
      </c>
      <c r="J111" s="92">
        <f t="shared" si="26"/>
        <v>30955.112448749998</v>
      </c>
      <c r="K111" s="92">
        <f t="shared" si="26"/>
        <v>32502.868071187499</v>
      </c>
    </row>
    <row r="112" spans="1:11" ht="16.5" customHeight="1" x14ac:dyDescent="0.2">
      <c r="A112" s="3"/>
      <c r="B112" s="4"/>
      <c r="C112" s="4" t="s">
        <v>101</v>
      </c>
      <c r="D112" s="30" t="s">
        <v>54</v>
      </c>
      <c r="E112" s="67">
        <v>21686.842105263157</v>
      </c>
      <c r="F112" s="103">
        <v>25249.702380952382</v>
      </c>
      <c r="G112" s="92">
        <v>28283</v>
      </c>
      <c r="H112" s="92">
        <f>G112+(G112*5%)</f>
        <v>29697.15</v>
      </c>
      <c r="I112" s="92">
        <f t="shared" si="26"/>
        <v>31182.0075</v>
      </c>
      <c r="J112" s="92">
        <f t="shared" si="26"/>
        <v>32741.107875000002</v>
      </c>
      <c r="K112" s="92">
        <f t="shared" si="26"/>
        <v>34378.163268750002</v>
      </c>
    </row>
    <row r="113" spans="1:11" ht="16.5" customHeight="1" x14ac:dyDescent="0.2">
      <c r="A113" s="3"/>
      <c r="B113" s="4"/>
      <c r="C113" s="4" t="s">
        <v>107</v>
      </c>
      <c r="D113" s="30" t="s">
        <v>54</v>
      </c>
      <c r="E113" s="67">
        <v>18768.759426847661</v>
      </c>
      <c r="F113" s="103">
        <v>22437.856560717199</v>
      </c>
      <c r="G113" s="92">
        <v>20467.240000000002</v>
      </c>
      <c r="H113" s="92">
        <f t="shared" ref="H113:K119" si="27">G113+(G113*2%)</f>
        <v>20876.584800000001</v>
      </c>
      <c r="I113" s="92">
        <f t="shared" si="27"/>
        <v>21294.116496000002</v>
      </c>
      <c r="J113" s="92">
        <f t="shared" si="27"/>
        <v>21719.998825920004</v>
      </c>
      <c r="K113" s="92">
        <f t="shared" si="27"/>
        <v>22154.398802438405</v>
      </c>
    </row>
    <row r="114" spans="1:11" ht="16.5" customHeight="1" x14ac:dyDescent="0.2">
      <c r="A114" s="3"/>
      <c r="B114" s="4"/>
      <c r="C114" s="4" t="s">
        <v>103</v>
      </c>
      <c r="D114" s="30" t="s">
        <v>54</v>
      </c>
      <c r="E114" s="67">
        <v>11614.455782312925</v>
      </c>
      <c r="F114" s="103">
        <v>12641.123188405798</v>
      </c>
      <c r="G114" s="92">
        <v>13887.39</v>
      </c>
      <c r="H114" s="92">
        <f t="shared" si="27"/>
        <v>14165.137799999999</v>
      </c>
      <c r="I114" s="92">
        <f t="shared" si="27"/>
        <v>14448.440555999998</v>
      </c>
      <c r="J114" s="92">
        <f t="shared" si="27"/>
        <v>14737.409367119997</v>
      </c>
      <c r="K114" s="92">
        <f t="shared" si="27"/>
        <v>15032.157554462397</v>
      </c>
    </row>
    <row r="115" spans="1:11" ht="16.5" customHeight="1" x14ac:dyDescent="0.2">
      <c r="A115" s="3"/>
      <c r="B115" s="4"/>
      <c r="C115" s="4" t="s">
        <v>98</v>
      </c>
      <c r="D115" s="30" t="s">
        <v>54</v>
      </c>
      <c r="E115" s="67">
        <v>26709.922062350121</v>
      </c>
      <c r="F115" s="103">
        <v>27023.055555555555</v>
      </c>
      <c r="G115" s="92">
        <v>27241</v>
      </c>
      <c r="H115" s="92">
        <f t="shared" si="27"/>
        <v>27785.82</v>
      </c>
      <c r="I115" s="92">
        <v>0</v>
      </c>
      <c r="J115" s="92">
        <v>0</v>
      </c>
      <c r="K115" s="92">
        <v>0</v>
      </c>
    </row>
    <row r="116" spans="1:11" ht="16.5" customHeight="1" x14ac:dyDescent="0.2">
      <c r="A116" s="3"/>
      <c r="B116" s="4"/>
      <c r="C116" s="4" t="s">
        <v>104</v>
      </c>
      <c r="D116" s="30" t="s">
        <v>54</v>
      </c>
      <c r="E116" s="67">
        <v>25185.997375328086</v>
      </c>
      <c r="F116" s="103">
        <v>23023.002754820936</v>
      </c>
      <c r="G116" s="92">
        <v>24182.37</v>
      </c>
      <c r="H116" s="92">
        <f>G116+(G116*5%)</f>
        <v>25391.488499999999</v>
      </c>
      <c r="I116" s="92">
        <f t="shared" ref="I116:K116" si="28">H116+(H116*5%)</f>
        <v>26661.062924999998</v>
      </c>
      <c r="J116" s="92">
        <f t="shared" si="28"/>
        <v>27994.116071249999</v>
      </c>
      <c r="K116" s="92">
        <f t="shared" si="28"/>
        <v>29393.8218748125</v>
      </c>
    </row>
    <row r="117" spans="1:11" ht="16.5" customHeight="1" x14ac:dyDescent="0.2">
      <c r="A117" s="3"/>
      <c r="B117" s="4"/>
      <c r="C117" s="4" t="s">
        <v>97</v>
      </c>
      <c r="D117" s="30" t="s">
        <v>54</v>
      </c>
      <c r="E117" s="67">
        <v>29059.857723577239</v>
      </c>
      <c r="F117" s="103">
        <v>34308.088235294112</v>
      </c>
      <c r="G117" s="92">
        <v>37239</v>
      </c>
      <c r="H117" s="92">
        <f>G117+(G117*3.5%)</f>
        <v>38542.364999999998</v>
      </c>
      <c r="I117" s="92">
        <f t="shared" ref="I117:K117" si="29">H117+(H117*3.5%)</f>
        <v>39891.347774999995</v>
      </c>
      <c r="J117" s="92">
        <f t="shared" si="29"/>
        <v>41287.544947124996</v>
      </c>
      <c r="K117" s="92">
        <f t="shared" si="29"/>
        <v>42732.609020274373</v>
      </c>
    </row>
    <row r="118" spans="1:11" ht="16.5" customHeight="1" x14ac:dyDescent="0.2">
      <c r="A118" s="3"/>
      <c r="B118" s="4"/>
      <c r="C118" s="4" t="s">
        <v>99</v>
      </c>
      <c r="D118" s="30" t="s">
        <v>54</v>
      </c>
      <c r="E118" s="67">
        <v>29406.317204301075</v>
      </c>
      <c r="F118" s="103">
        <v>32597.354497354496</v>
      </c>
      <c r="G118" s="92">
        <v>28397.61</v>
      </c>
      <c r="H118" s="92">
        <f>G118+(G118*4%)</f>
        <v>29533.5144</v>
      </c>
      <c r="I118" s="92">
        <f t="shared" ref="I118:K118" si="30">H118+(H118*4%)</f>
        <v>30714.854975999999</v>
      </c>
      <c r="J118" s="92">
        <f t="shared" si="30"/>
        <v>31943.449175039997</v>
      </c>
      <c r="K118" s="92">
        <f t="shared" si="30"/>
        <v>33221.187142041599</v>
      </c>
    </row>
    <row r="119" spans="1:11" ht="16.5" customHeight="1" x14ac:dyDescent="0.2">
      <c r="A119" s="3"/>
      <c r="B119" s="4"/>
      <c r="C119" s="4" t="s">
        <v>100</v>
      </c>
      <c r="D119" s="30" t="s">
        <v>54</v>
      </c>
      <c r="E119" s="67">
        <v>13834.375000000002</v>
      </c>
      <c r="F119" s="103">
        <v>23016.843971631202</v>
      </c>
      <c r="G119" s="92">
        <v>23924.93</v>
      </c>
      <c r="H119" s="92">
        <f t="shared" si="27"/>
        <v>24403.428599999999</v>
      </c>
      <c r="I119" s="92">
        <f t="shared" si="27"/>
        <v>24891.497171999999</v>
      </c>
      <c r="J119" s="92">
        <f t="shared" si="27"/>
        <v>25389.327115439999</v>
      </c>
      <c r="K119" s="92">
        <f t="shared" si="27"/>
        <v>25897.1136577488</v>
      </c>
    </row>
    <row r="120" spans="1:11" ht="16.5" customHeight="1" x14ac:dyDescent="0.2">
      <c r="A120" s="3"/>
      <c r="B120" s="4"/>
      <c r="C120" s="4" t="s">
        <v>113</v>
      </c>
      <c r="D120" s="30" t="s">
        <v>54</v>
      </c>
      <c r="E120" s="67">
        <v>0</v>
      </c>
      <c r="F120" s="103">
        <v>0</v>
      </c>
      <c r="G120" s="92">
        <v>0</v>
      </c>
      <c r="H120" s="92">
        <v>0</v>
      </c>
      <c r="I120" s="92">
        <v>52771</v>
      </c>
      <c r="J120" s="92">
        <v>55410</v>
      </c>
      <c r="K120" s="92">
        <v>58575</v>
      </c>
    </row>
    <row r="121" spans="1:11" ht="16.5" customHeight="1" x14ac:dyDescent="0.2">
      <c r="A121" s="3"/>
      <c r="B121" s="10" t="s">
        <v>138</v>
      </c>
      <c r="C121" s="10" t="s">
        <v>80</v>
      </c>
      <c r="D121" s="31" t="s">
        <v>31</v>
      </c>
      <c r="E121" s="62">
        <f t="shared" ref="E121:K121" si="31">E122*12*E9</f>
        <v>3696312.7439999995</v>
      </c>
      <c r="F121" s="43">
        <f t="shared" si="31"/>
        <v>4180696.7040000004</v>
      </c>
      <c r="G121" s="98">
        <f t="shared" si="31"/>
        <v>4476578.4000000004</v>
      </c>
      <c r="H121" s="98">
        <f t="shared" si="31"/>
        <v>4492800</v>
      </c>
      <c r="I121" s="98">
        <f t="shared" si="31"/>
        <v>4554014.4000000004</v>
      </c>
      <c r="J121" s="98">
        <f t="shared" si="31"/>
        <v>4661133.9839999992</v>
      </c>
      <c r="K121" s="98">
        <f t="shared" si="31"/>
        <v>4816898.4614399998</v>
      </c>
    </row>
    <row r="122" spans="1:11" ht="27" customHeight="1" x14ac:dyDescent="0.2">
      <c r="A122" s="3"/>
      <c r="B122" s="10" t="s">
        <v>96</v>
      </c>
      <c r="C122" s="10" t="s">
        <v>57</v>
      </c>
      <c r="D122" s="31" t="s">
        <v>54</v>
      </c>
      <c r="E122" s="62">
        <v>14563.88</v>
      </c>
      <c r="F122" s="43">
        <v>16566.400000000001</v>
      </c>
      <c r="G122" s="98">
        <v>17892</v>
      </c>
      <c r="H122" s="98">
        <v>18000</v>
      </c>
      <c r="I122" s="98">
        <f>H122+(H122*2%)</f>
        <v>18360</v>
      </c>
      <c r="J122" s="98">
        <f>I122+(I122*3%)</f>
        <v>18910.8</v>
      </c>
      <c r="K122" s="98">
        <f>J122+(J122*4%)</f>
        <v>19667.232</v>
      </c>
    </row>
    <row r="123" spans="1:11" ht="16.5" customHeight="1" x14ac:dyDescent="0.2">
      <c r="A123" s="3"/>
      <c r="B123" s="4" t="s">
        <v>72</v>
      </c>
      <c r="C123" s="4" t="s">
        <v>22</v>
      </c>
      <c r="D123" s="30" t="s">
        <v>23</v>
      </c>
      <c r="E123" s="63">
        <v>121.6</v>
      </c>
      <c r="F123" s="44">
        <f t="shared" ref="F123:K123" si="32">F122/E122*100</f>
        <v>113.74990730492152</v>
      </c>
      <c r="G123" s="99">
        <f t="shared" si="32"/>
        <v>108.00173845856673</v>
      </c>
      <c r="H123" s="99">
        <f t="shared" si="32"/>
        <v>100.60362173038229</v>
      </c>
      <c r="I123" s="99">
        <f t="shared" si="32"/>
        <v>102</v>
      </c>
      <c r="J123" s="99">
        <f t="shared" si="32"/>
        <v>103</v>
      </c>
      <c r="K123" s="99">
        <f t="shared" si="32"/>
        <v>104</v>
      </c>
    </row>
    <row r="124" spans="1:11" ht="27" customHeight="1" x14ac:dyDescent="0.2">
      <c r="A124" s="3"/>
      <c r="B124" s="10" t="s">
        <v>139</v>
      </c>
      <c r="C124" s="10" t="s">
        <v>58</v>
      </c>
      <c r="D124" s="31" t="s">
        <v>31</v>
      </c>
      <c r="E124" s="73">
        <v>208634.7</v>
      </c>
      <c r="F124" s="25">
        <v>216284</v>
      </c>
      <c r="G124" s="26">
        <v>240100.5</v>
      </c>
      <c r="H124" s="26">
        <v>220000</v>
      </c>
      <c r="I124" s="26">
        <v>221000</v>
      </c>
      <c r="J124" s="26">
        <v>224000</v>
      </c>
      <c r="K124" s="26">
        <v>229000</v>
      </c>
    </row>
    <row r="125" spans="1:11" ht="16.5" customHeight="1" x14ac:dyDescent="0.2">
      <c r="A125" s="3"/>
      <c r="B125" s="4"/>
      <c r="C125" s="4" t="s">
        <v>55</v>
      </c>
      <c r="D125" s="30" t="s">
        <v>17</v>
      </c>
      <c r="E125" s="65"/>
      <c r="F125" s="77"/>
      <c r="G125" s="100"/>
      <c r="H125" s="100"/>
      <c r="I125" s="100"/>
      <c r="J125" s="100"/>
      <c r="K125" s="100"/>
    </row>
    <row r="126" spans="1:11" ht="16.5" customHeight="1" x14ac:dyDescent="0.2">
      <c r="A126" s="3"/>
      <c r="B126" s="4" t="s">
        <v>73</v>
      </c>
      <c r="C126" s="4" t="s">
        <v>59</v>
      </c>
      <c r="D126" s="30" t="s">
        <v>31</v>
      </c>
      <c r="E126" s="74">
        <v>61302.2</v>
      </c>
      <c r="F126" s="27">
        <v>52723.1</v>
      </c>
      <c r="G126" s="28">
        <v>61648.9</v>
      </c>
      <c r="H126" s="28">
        <v>56792.6</v>
      </c>
      <c r="I126" s="28">
        <v>56924.1</v>
      </c>
      <c r="J126" s="28">
        <v>57664.1</v>
      </c>
      <c r="K126" s="28">
        <v>58413.7</v>
      </c>
    </row>
    <row r="127" spans="1:11" ht="16.5" customHeight="1" x14ac:dyDescent="0.2">
      <c r="A127" s="3"/>
      <c r="B127" s="10" t="s">
        <v>140</v>
      </c>
      <c r="C127" s="10" t="s">
        <v>74</v>
      </c>
      <c r="D127" s="31" t="s">
        <v>31</v>
      </c>
      <c r="E127" s="73">
        <v>142709.29999999999</v>
      </c>
      <c r="F127" s="25">
        <v>133751.9</v>
      </c>
      <c r="G127" s="26">
        <v>140120.29999999999</v>
      </c>
      <c r="H127" s="26">
        <v>144000</v>
      </c>
      <c r="I127" s="26">
        <v>151000</v>
      </c>
      <c r="J127" s="26">
        <v>153000</v>
      </c>
      <c r="K127" s="26">
        <v>156000</v>
      </c>
    </row>
    <row r="128" spans="1:11" ht="16.5" customHeight="1" x14ac:dyDescent="0.2">
      <c r="A128" s="3"/>
      <c r="B128" s="4" t="s">
        <v>75</v>
      </c>
      <c r="C128" s="4" t="s">
        <v>22</v>
      </c>
      <c r="D128" s="30" t="s">
        <v>23</v>
      </c>
      <c r="E128" s="75">
        <v>109.1</v>
      </c>
      <c r="F128" s="52">
        <f t="shared" ref="F128:K128" si="33">F127*100/E127</f>
        <v>93.723324268285253</v>
      </c>
      <c r="G128" s="29">
        <f t="shared" si="33"/>
        <v>104.76135292283698</v>
      </c>
      <c r="H128" s="29">
        <f t="shared" si="33"/>
        <v>102.76883506529747</v>
      </c>
      <c r="I128" s="29">
        <f t="shared" si="33"/>
        <v>104.86111111111111</v>
      </c>
      <c r="J128" s="29">
        <f t="shared" si="33"/>
        <v>101.32450331125828</v>
      </c>
      <c r="K128" s="29">
        <f t="shared" si="33"/>
        <v>101.96078431372548</v>
      </c>
    </row>
    <row r="129" spans="1:11" ht="27" customHeight="1" x14ac:dyDescent="0.2">
      <c r="A129" s="3"/>
      <c r="B129" s="10" t="s">
        <v>76</v>
      </c>
      <c r="C129" s="10" t="s">
        <v>60</v>
      </c>
      <c r="D129" s="31" t="s">
        <v>47</v>
      </c>
      <c r="E129" s="61">
        <v>100</v>
      </c>
      <c r="F129" s="41">
        <v>100</v>
      </c>
      <c r="G129" s="101">
        <v>85</v>
      </c>
      <c r="H129" s="101">
        <v>100</v>
      </c>
      <c r="I129" s="101">
        <v>100</v>
      </c>
      <c r="J129" s="101">
        <v>100</v>
      </c>
      <c r="K129" s="101">
        <v>100</v>
      </c>
    </row>
    <row r="130" spans="1:11" ht="16.5" customHeight="1" thickBot="1" x14ac:dyDescent="0.25">
      <c r="A130" s="3"/>
      <c r="B130" s="10" t="s">
        <v>77</v>
      </c>
      <c r="C130" s="10" t="s">
        <v>61</v>
      </c>
      <c r="D130" s="31" t="s">
        <v>23</v>
      </c>
      <c r="E130" s="76">
        <v>1.01</v>
      </c>
      <c r="F130" s="53">
        <v>1.01</v>
      </c>
      <c r="G130" s="12">
        <v>0.83</v>
      </c>
      <c r="H130" s="12">
        <v>1</v>
      </c>
      <c r="I130" s="12">
        <v>1</v>
      </c>
      <c r="J130" s="12">
        <v>1</v>
      </c>
      <c r="K130" s="12">
        <v>1</v>
      </c>
    </row>
    <row r="131" spans="1:11" ht="14.45" customHeight="1" x14ac:dyDescent="0.2">
      <c r="B131" s="4"/>
      <c r="C131" s="4"/>
      <c r="D131" s="4"/>
      <c r="G131" s="6"/>
      <c r="H131" s="6"/>
      <c r="I131" s="6"/>
      <c r="J131" s="6"/>
    </row>
    <row r="132" spans="1:11" ht="14.45" customHeight="1" x14ac:dyDescent="0.2">
      <c r="B132" s="9"/>
      <c r="C132" s="9" t="s">
        <v>108</v>
      </c>
      <c r="D132" s="9"/>
      <c r="G132" s="6"/>
      <c r="H132" s="6"/>
      <c r="I132" s="6"/>
      <c r="J132" s="6"/>
    </row>
    <row r="133" spans="1:11" ht="14.45" customHeight="1" x14ac:dyDescent="0.2">
      <c r="B133" s="9"/>
      <c r="C133" s="9"/>
      <c r="D133" s="9"/>
      <c r="E133" s="21">
        <f>E127/E124*100</f>
        <v>68.40151710142176</v>
      </c>
      <c r="F133" s="21">
        <f t="shared" ref="F133:K133" si="34">F127/F124*100</f>
        <v>61.840866638308889</v>
      </c>
      <c r="G133" s="105">
        <f t="shared" si="34"/>
        <v>58.359020493501681</v>
      </c>
      <c r="H133" s="105">
        <f t="shared" si="34"/>
        <v>65.454545454545453</v>
      </c>
      <c r="I133" s="105">
        <f t="shared" si="34"/>
        <v>68.325791855203619</v>
      </c>
      <c r="J133" s="105">
        <f t="shared" si="34"/>
        <v>68.303571428571431</v>
      </c>
      <c r="K133" s="105">
        <f t="shared" si="34"/>
        <v>68.122270742358083</v>
      </c>
    </row>
    <row r="134" spans="1:11" ht="14.45" customHeight="1" x14ac:dyDescent="0.2">
      <c r="B134" s="9"/>
      <c r="C134" s="9" t="s">
        <v>109</v>
      </c>
      <c r="D134" s="9"/>
      <c r="G134" s="106"/>
      <c r="H134" s="106"/>
      <c r="I134" s="106"/>
      <c r="J134" s="106"/>
      <c r="K134" s="106"/>
    </row>
    <row r="135" spans="1:11" ht="14.45" customHeight="1" x14ac:dyDescent="0.2">
      <c r="B135" s="9"/>
      <c r="C135" s="9"/>
      <c r="D135" s="9"/>
    </row>
    <row r="136" spans="1:11" ht="14.45" customHeight="1" x14ac:dyDescent="0.2">
      <c r="B136" s="9"/>
      <c r="C136" s="9" t="s">
        <v>63</v>
      </c>
      <c r="D136" s="9"/>
    </row>
    <row r="137" spans="1:11" ht="14.45" customHeight="1" x14ac:dyDescent="0.2">
      <c r="B137" s="6"/>
      <c r="C137" s="6"/>
      <c r="D137" s="6"/>
    </row>
    <row r="138" spans="1:11" ht="14.45" customHeight="1" x14ac:dyDescent="0.2">
      <c r="B138" s="6"/>
    </row>
  </sheetData>
  <mergeCells count="6">
    <mergeCell ref="B1:C1"/>
    <mergeCell ref="B2:G2"/>
    <mergeCell ref="B3:G3"/>
    <mergeCell ref="B5:B6"/>
    <mergeCell ref="C5:C6"/>
    <mergeCell ref="D5:D6"/>
  </mergeCells>
  <pageMargins left="0.39370078740157483" right="0.39370078740157483" top="0.39370078740157483" bottom="0.39370078740157483" header="0.39370078740157483" footer="0.39370078740157483"/>
  <pageSetup paperSize="9" scale="81" fitToHeight="4" orientation="landscape" r:id="rId1"/>
  <headerFooter>
    <oddFooter>&amp;C&amp;"Tahoma"&amp;8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 (2)</vt:lpstr>
      <vt:lpstr>'Показатели (2)'!Заголовки_для_печати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Фаррахова Лилия Ильдусовна</dc:creator>
  <cp:lastModifiedBy>Windows-7</cp:lastModifiedBy>
  <cp:lastPrinted>2016-12-03T04:45:04Z</cp:lastPrinted>
  <dcterms:created xsi:type="dcterms:W3CDTF">2016-04-21T08:12:31Z</dcterms:created>
  <dcterms:modified xsi:type="dcterms:W3CDTF">2017-12-12T12:57:40Z</dcterms:modified>
</cp:coreProperties>
</file>